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charts/chartEx2.xml" ContentType="application/vnd.ms-office.chartex+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charts/chart13.xml" ContentType="application/vnd.openxmlformats-officedocument.drawingml.chart+xml"/>
  <Override PartName="/xl/charts/style15.xml" ContentType="application/vnd.ms-office.chartstyle+xml"/>
  <Override PartName="/xl/charts/colors15.xml" ContentType="application/vnd.ms-office.chartcolorstyle+xml"/>
  <Override PartName="/xl/charts/chart14.xml" ContentType="application/vnd.openxmlformats-officedocument.drawingml.chart+xml"/>
  <Override PartName="/xl/charts/style16.xml" ContentType="application/vnd.ms-office.chartstyle+xml"/>
  <Override PartName="/xl/charts/colors16.xml" ContentType="application/vnd.ms-office.chartcolorstyle+xml"/>
  <Override PartName="/xl/charts/chart15.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xml" ContentType="application/vnd.openxmlformats-officedocument.themeOverride+xml"/>
  <Override PartName="/xl/charts/chart16.xml" ContentType="application/vnd.openxmlformats-officedocument.drawingml.chart+xml"/>
  <Override PartName="/xl/charts/style18.xml" ContentType="application/vnd.ms-office.chartstyle+xml"/>
  <Override PartName="/xl/charts/colors18.xml" ContentType="application/vnd.ms-office.chartcolorstyle+xml"/>
  <Override PartName="/xl/charts/chartEx3.xml" ContentType="application/vnd.ms-office.chartex+xml"/>
  <Override PartName="/xl/charts/style19.xml" ContentType="application/vnd.ms-office.chartstyle+xml"/>
  <Override PartName="/xl/charts/colors19.xml" ContentType="application/vnd.ms-office.chartcolorstyle+xml"/>
  <Override PartName="/xl/charts/chart17.xml" ContentType="application/vnd.openxmlformats-officedocument.drawingml.chart+xml"/>
  <Override PartName="/xl/charts/style20.xml" ContentType="application/vnd.ms-office.chartstyle+xml"/>
  <Override PartName="/xl/charts/colors20.xml" ContentType="application/vnd.ms-office.chartcolorstyle+xml"/>
  <Override PartName="/xl/charts/chart18.xml" ContentType="application/vnd.openxmlformats-officedocument.drawingml.chart+xml"/>
  <Override PartName="/xl/charts/style21.xml" ContentType="application/vnd.ms-office.chartstyle+xml"/>
  <Override PartName="/xl/charts/colors21.xml" ContentType="application/vnd.ms-office.chartcolorstyle+xml"/>
  <Override PartName="/xl/charts/chart19.xml" ContentType="application/vnd.openxmlformats-officedocument.drawingml.chart+xml"/>
  <Override PartName="/xl/charts/style22.xml" ContentType="application/vnd.ms-office.chartstyle+xml"/>
  <Override PartName="/xl/charts/colors22.xml" ContentType="application/vnd.ms-office.chartcolorstyle+xml"/>
  <Override PartName="/xl/charts/chart20.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xml" ContentType="application/vnd.openxmlformats-officedocument.themeOverride+xml"/>
  <Override PartName="/xl/charts/chart21.xml" ContentType="application/vnd.openxmlformats-officedocument.drawingml.chart+xml"/>
  <Override PartName="/xl/charts/style24.xml" ContentType="application/vnd.ms-office.chartstyle+xml"/>
  <Override PartName="/xl/charts/colors24.xml" ContentType="application/vnd.ms-office.chartcolorstyle+xml"/>
  <Override PartName="/xl/charts/chart22.xml" ContentType="application/vnd.openxmlformats-officedocument.drawingml.chart+xml"/>
  <Override PartName="/xl/charts/style25.xml" ContentType="application/vnd.ms-office.chartstyle+xml"/>
  <Override PartName="/xl/charts/colors25.xml" ContentType="application/vnd.ms-office.chartcolorstyle+xml"/>
  <Override PartName="/xl/charts/chart23.xml" ContentType="application/vnd.openxmlformats-officedocument.drawingml.chart+xml"/>
  <Override PartName="/xl/charts/style26.xml" ContentType="application/vnd.ms-office.chartstyle+xml"/>
  <Override PartName="/xl/charts/colors26.xml" ContentType="application/vnd.ms-office.chartcolorstyle+xml"/>
  <Override PartName="/xl/charts/chart24.xml" ContentType="application/vnd.openxmlformats-officedocument.drawingml.chart+xml"/>
  <Override PartName="/xl/charts/style27.xml" ContentType="application/vnd.ms-office.chartstyle+xml"/>
  <Override PartName="/xl/charts/colors2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julie\Downloads\"/>
    </mc:Choice>
  </mc:AlternateContent>
  <xr:revisionPtr revIDLastSave="0" documentId="13_ncr:1_{5657E8A5-1D00-4791-9C5A-9733CCD0A225}" xr6:coauthVersionLast="47" xr6:coauthVersionMax="47" xr10:uidLastSave="{00000000-0000-0000-0000-000000000000}"/>
  <bookViews>
    <workbookView showHorizontalScroll="0" showVerticalScroll="0" showSheetTabs="0" xWindow="-110" yWindow="-110" windowWidth="19420" windowHeight="10300" activeTab="3" xr2:uid="{00000000-000D-0000-FFFF-FFFF00000000}"/>
  </bookViews>
  <sheets>
    <sheet name="Inicio" sheetId="12" r:id="rId1"/>
    <sheet name="1 Datos Entidad" sheetId="13" r:id="rId2"/>
    <sheet name="2 Equipo PIMS" sheetId="14" r:id="rId3"/>
    <sheet name="3 Estrategia de Comunicación" sheetId="15" r:id="rId4"/>
    <sheet name="4 Diagnóstico" sheetId="7" r:id="rId5"/>
    <sheet name="BD_Resumen" sheetId="11" state="hidden" r:id="rId6"/>
    <sheet name="5 Plan de Acción -Estrategias " sheetId="17" r:id="rId7"/>
    <sheet name="6 Evaluación y seguimiento" sheetId="21" r:id="rId8"/>
    <sheet name="DATOS" sheetId="19" state="hidden" r:id="rId9"/>
  </sheets>
  <definedNames>
    <definedName name="_xlnm._FilterDatabase" localSheetId="6" hidden="1">'5 Plan de Acción -Estrategias '!$B$9:$H$9</definedName>
    <definedName name="_xlnm._FilterDatabase" localSheetId="5" hidden="1">BD_Resumen!$CO$202:$CP$209</definedName>
    <definedName name="_xlchart.v1.0" hidden="1">BD_Resumen!$CK$203:$CL$241</definedName>
    <definedName name="_xlchart.v1.1" hidden="1">BD_Resumen!$CM$203:$CM$241</definedName>
    <definedName name="_xlchart.v1.2" hidden="1">BD_Resumen!$CK$23:$CL$58</definedName>
    <definedName name="_xlchart.v1.3" hidden="1">BD_Resumen!$CM$23:$CM$58</definedName>
    <definedName name="_xlchart.v1.4" hidden="1">BD_Resumen!$CO$60</definedName>
    <definedName name="_xlchart.v1.5" hidden="1">BD_Resumen!$CO$61:$CO$68</definedName>
    <definedName name="_xlchart.v1.6" hidden="1">BD_Resumen!$CP$61:$CP$68</definedName>
    <definedName name="_xlnm.Print_Area" localSheetId="0">Inicio!$A$1:$O$48</definedName>
    <definedName name="Factor_de_expansión">BD_Resumen!#REF!</definedName>
    <definedName name="SegmentaciónDeDatos_Anterior_Grupo1">#N/A</definedName>
    <definedName name="SegmentaciónDeDatos_Año1">#N/A</definedName>
    <definedName name="SegmentaciónDeDatos_Discapacidad1">#N/A</definedName>
    <definedName name="SegmentaciónDeDatos_Estrato1">#N/A</definedName>
    <definedName name="SegmentaciónDeDatos_Etnia1">#N/A</definedName>
    <definedName name="SegmentaciónDeDatos_Franja_llegada">#N/A</definedName>
    <definedName name="SegmentaciónDeDatos_Franja_Salida">#N/A</definedName>
    <definedName name="SegmentaciónDeDatos_Futuro_Grupo1">#N/A</definedName>
    <definedName name="SegmentaciónDeDatos_Género1">#N/A</definedName>
    <definedName name="SegmentaciónDeDatos_Ingresos1">#N/A</definedName>
    <definedName name="SegmentaciónDeDatos_Localidad_Residencia1">#N/A</definedName>
    <definedName name="SegmentaciónDeDatos_Modo_Anterior1">#N/A</definedName>
    <definedName name="SegmentaciónDeDatos_Modo_Auxiliar_Grupo1">#N/A</definedName>
    <definedName name="SegmentaciónDeDatos_Modo_Auxiliar1">#N/A</definedName>
    <definedName name="SegmentaciónDeDatos_Modo_Futuro1">#N/A</definedName>
    <definedName name="SegmentaciónDeDatos_Modo_Principal_Grupo1">#N/A</definedName>
    <definedName name="SegmentaciónDeDatos_Modo_Principal1">#N/A</definedName>
    <definedName name="SegmentaciónDeDatos_Rango_Edad1">#N/A</definedName>
    <definedName name="SegmentaciónDeDatos_Sede_Trabajo1">#N/A</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1" roundtripDataSignature="AMtx7mhlRvBa0RJ+HQ6DbdDmfZq2a6EbPA=="/>
    </ext>
  </extLst>
</workbook>
</file>

<file path=xl/calcChain.xml><?xml version="1.0" encoding="utf-8"?>
<calcChain xmlns="http://schemas.openxmlformats.org/spreadsheetml/2006/main">
  <c r="F16" i="13" l="1"/>
  <c r="F14" i="13"/>
  <c r="M7" i="13"/>
  <c r="CO213" i="11" l="1"/>
  <c r="CO214" i="11"/>
  <c r="CO215" i="11"/>
  <c r="CO216" i="11"/>
  <c r="CO217" i="11"/>
  <c r="CO218" i="11"/>
  <c r="CO212" i="11"/>
  <c r="CK151" i="11"/>
  <c r="CL151" i="11" s="1"/>
  <c r="CK152" i="11"/>
  <c r="CL152" i="11" s="1"/>
  <c r="CK153" i="11"/>
  <c r="CL153" i="11" s="1"/>
  <c r="CK155" i="11"/>
  <c r="CL155" i="11" s="1"/>
  <c r="CK156" i="11"/>
  <c r="CL156" i="11" s="1"/>
  <c r="CK157" i="11"/>
  <c r="CL157" i="11" s="1"/>
  <c r="CK158" i="11"/>
  <c r="CL158" i="11" s="1"/>
  <c r="CN245" i="11"/>
  <c r="CM158" i="11"/>
  <c r="CM159" i="11"/>
  <c r="CM160" i="11"/>
  <c r="CM226" i="11"/>
  <c r="BL4" i="11" l="1"/>
  <c r="F15" i="21"/>
  <c r="L15" i="21" s="1"/>
  <c r="M15" i="21" s="1"/>
  <c r="H64" i="21"/>
  <c r="G64" i="21"/>
  <c r="F64" i="21"/>
  <c r="L64" i="21" s="1"/>
  <c r="M64" i="21" s="1"/>
  <c r="E64" i="21"/>
  <c r="D64" i="21"/>
  <c r="C64" i="21"/>
  <c r="H63" i="21"/>
  <c r="G63" i="21"/>
  <c r="F63" i="21"/>
  <c r="L63" i="21" s="1"/>
  <c r="M63" i="21" s="1"/>
  <c r="E63" i="21"/>
  <c r="D63" i="21"/>
  <c r="C63" i="21"/>
  <c r="H62" i="21"/>
  <c r="G62" i="21"/>
  <c r="F62" i="21"/>
  <c r="L62" i="21" s="1"/>
  <c r="M62" i="21" s="1"/>
  <c r="E62" i="21"/>
  <c r="D62" i="21"/>
  <c r="C62" i="21"/>
  <c r="H61" i="21"/>
  <c r="G61" i="21"/>
  <c r="F61" i="21"/>
  <c r="L61" i="21" s="1"/>
  <c r="M61" i="21" s="1"/>
  <c r="E61" i="21"/>
  <c r="D61" i="21"/>
  <c r="C61" i="21"/>
  <c r="H60" i="21"/>
  <c r="G60" i="21"/>
  <c r="F60" i="21"/>
  <c r="L60" i="21" s="1"/>
  <c r="M60" i="21" s="1"/>
  <c r="E60" i="21"/>
  <c r="D60" i="21"/>
  <c r="C60" i="21"/>
  <c r="L59" i="21"/>
  <c r="M59" i="21" s="1"/>
  <c r="H59" i="21"/>
  <c r="G59" i="21"/>
  <c r="F59" i="21"/>
  <c r="E59" i="21"/>
  <c r="D59" i="21"/>
  <c r="C59" i="21"/>
  <c r="H58" i="21"/>
  <c r="G58" i="21"/>
  <c r="F58" i="21"/>
  <c r="L58" i="21" s="1"/>
  <c r="M58" i="21" s="1"/>
  <c r="E58" i="21"/>
  <c r="D58" i="21"/>
  <c r="C58" i="21"/>
  <c r="H57" i="21"/>
  <c r="G57" i="21"/>
  <c r="F57" i="21"/>
  <c r="L57" i="21" s="1"/>
  <c r="M57" i="21" s="1"/>
  <c r="E57" i="21"/>
  <c r="D57" i="21"/>
  <c r="C57" i="21"/>
  <c r="H56" i="21"/>
  <c r="G56" i="21"/>
  <c r="F56" i="21"/>
  <c r="L56" i="21" s="1"/>
  <c r="M56" i="21" s="1"/>
  <c r="E56" i="21"/>
  <c r="D56" i="21"/>
  <c r="C56" i="21"/>
  <c r="H55" i="21"/>
  <c r="G55" i="21"/>
  <c r="F55" i="21"/>
  <c r="L55" i="21" s="1"/>
  <c r="M55" i="21" s="1"/>
  <c r="E55" i="21"/>
  <c r="D55" i="21"/>
  <c r="C55" i="21"/>
  <c r="H54" i="21"/>
  <c r="G54" i="21"/>
  <c r="F54" i="21"/>
  <c r="L54" i="21" s="1"/>
  <c r="M54" i="21" s="1"/>
  <c r="E54" i="21"/>
  <c r="D54" i="21"/>
  <c r="C54" i="21"/>
  <c r="H53" i="21"/>
  <c r="G53" i="21"/>
  <c r="F53" i="21"/>
  <c r="L53" i="21" s="1"/>
  <c r="M53" i="21" s="1"/>
  <c r="E53" i="21"/>
  <c r="D53" i="21"/>
  <c r="C53" i="21"/>
  <c r="H52" i="21"/>
  <c r="G52" i="21"/>
  <c r="F52" i="21"/>
  <c r="L52" i="21" s="1"/>
  <c r="M52" i="21" s="1"/>
  <c r="E52" i="21"/>
  <c r="D52" i="21"/>
  <c r="C52" i="21"/>
  <c r="H51" i="21"/>
  <c r="G51" i="21"/>
  <c r="F51" i="21"/>
  <c r="L51" i="21" s="1"/>
  <c r="M51" i="21" s="1"/>
  <c r="E51" i="21"/>
  <c r="D51" i="21"/>
  <c r="C51" i="21"/>
  <c r="H50" i="21"/>
  <c r="G50" i="21"/>
  <c r="F50" i="21"/>
  <c r="L50" i="21" s="1"/>
  <c r="M50" i="21" s="1"/>
  <c r="E50" i="21"/>
  <c r="D50" i="21"/>
  <c r="C50" i="21"/>
  <c r="H49" i="21"/>
  <c r="G49" i="21"/>
  <c r="F49" i="21"/>
  <c r="L49" i="21" s="1"/>
  <c r="M49" i="21" s="1"/>
  <c r="E49" i="21"/>
  <c r="D49" i="21"/>
  <c r="C49" i="21"/>
  <c r="H48" i="21"/>
  <c r="G48" i="21"/>
  <c r="F48" i="21"/>
  <c r="L48" i="21" s="1"/>
  <c r="M48" i="21" s="1"/>
  <c r="E48" i="21"/>
  <c r="D48" i="21"/>
  <c r="C48" i="21"/>
  <c r="H47" i="21"/>
  <c r="G47" i="21"/>
  <c r="F47" i="21"/>
  <c r="L47" i="21" s="1"/>
  <c r="M47" i="21" s="1"/>
  <c r="E47" i="21"/>
  <c r="D47" i="21"/>
  <c r="C47" i="21"/>
  <c r="H46" i="21"/>
  <c r="G46" i="21"/>
  <c r="F46" i="21"/>
  <c r="L46" i="21" s="1"/>
  <c r="M46" i="21" s="1"/>
  <c r="E46" i="21"/>
  <c r="D46" i="21"/>
  <c r="C46" i="21"/>
  <c r="H45" i="21"/>
  <c r="G45" i="21"/>
  <c r="F45" i="21"/>
  <c r="L45" i="21" s="1"/>
  <c r="M45" i="21" s="1"/>
  <c r="E45" i="21"/>
  <c r="D45" i="21"/>
  <c r="C45" i="21"/>
  <c r="H44" i="21"/>
  <c r="G44" i="21"/>
  <c r="F44" i="21"/>
  <c r="L44" i="21" s="1"/>
  <c r="M44" i="21" s="1"/>
  <c r="E44" i="21"/>
  <c r="D44" i="21"/>
  <c r="C44" i="21"/>
  <c r="H43" i="21"/>
  <c r="G43" i="21"/>
  <c r="F43" i="21"/>
  <c r="L43" i="21" s="1"/>
  <c r="M43" i="21" s="1"/>
  <c r="E43" i="21"/>
  <c r="D43" i="21"/>
  <c r="C43" i="21"/>
  <c r="H42" i="21"/>
  <c r="G42" i="21"/>
  <c r="F42" i="21"/>
  <c r="L42" i="21" s="1"/>
  <c r="M42" i="21" s="1"/>
  <c r="E42" i="21"/>
  <c r="D42" i="21"/>
  <c r="C42" i="21"/>
  <c r="H41" i="21"/>
  <c r="G41" i="21"/>
  <c r="F41" i="21"/>
  <c r="L41" i="21" s="1"/>
  <c r="M41" i="21" s="1"/>
  <c r="E41" i="21"/>
  <c r="D41" i="21"/>
  <c r="C41" i="21"/>
  <c r="H40" i="21"/>
  <c r="G40" i="21"/>
  <c r="F40" i="21"/>
  <c r="L40" i="21" s="1"/>
  <c r="M40" i="21" s="1"/>
  <c r="E40" i="21"/>
  <c r="D40" i="21"/>
  <c r="C40" i="21"/>
  <c r="H39" i="21"/>
  <c r="G39" i="21"/>
  <c r="F39" i="21"/>
  <c r="L39" i="21" s="1"/>
  <c r="M39" i="21" s="1"/>
  <c r="E39" i="21"/>
  <c r="D39" i="21"/>
  <c r="C39" i="21"/>
  <c r="H38" i="21"/>
  <c r="G38" i="21"/>
  <c r="F38" i="21"/>
  <c r="L38" i="21" s="1"/>
  <c r="M38" i="21" s="1"/>
  <c r="E38" i="21"/>
  <c r="D38" i="21"/>
  <c r="C38" i="21"/>
  <c r="H37" i="21"/>
  <c r="G37" i="21"/>
  <c r="F37" i="21"/>
  <c r="L37" i="21" s="1"/>
  <c r="M37" i="21" s="1"/>
  <c r="E37" i="21"/>
  <c r="D37" i="21"/>
  <c r="C37" i="21"/>
  <c r="H36" i="21"/>
  <c r="G36" i="21"/>
  <c r="F36" i="21"/>
  <c r="L36" i="21" s="1"/>
  <c r="M36" i="21" s="1"/>
  <c r="E36" i="21"/>
  <c r="D36" i="21"/>
  <c r="C36" i="21"/>
  <c r="H35" i="21"/>
  <c r="G35" i="21"/>
  <c r="F35" i="21"/>
  <c r="L35" i="21" s="1"/>
  <c r="M35" i="21" s="1"/>
  <c r="E35" i="21"/>
  <c r="D35" i="21"/>
  <c r="C35" i="21"/>
  <c r="H34" i="21"/>
  <c r="G34" i="21"/>
  <c r="F34" i="21"/>
  <c r="L34" i="21" s="1"/>
  <c r="M34" i="21" s="1"/>
  <c r="E34" i="21"/>
  <c r="D34" i="21"/>
  <c r="C34" i="21"/>
  <c r="H33" i="21"/>
  <c r="G33" i="21"/>
  <c r="F33" i="21"/>
  <c r="L33" i="21" s="1"/>
  <c r="M33" i="21" s="1"/>
  <c r="E33" i="21"/>
  <c r="D33" i="21"/>
  <c r="C33" i="21"/>
  <c r="H32" i="21"/>
  <c r="G32" i="21"/>
  <c r="F32" i="21"/>
  <c r="L32" i="21" s="1"/>
  <c r="M32" i="21" s="1"/>
  <c r="E32" i="21"/>
  <c r="D32" i="21"/>
  <c r="C32" i="21"/>
  <c r="H31" i="21"/>
  <c r="G31" i="21"/>
  <c r="F31" i="21"/>
  <c r="L31" i="21" s="1"/>
  <c r="M31" i="21" s="1"/>
  <c r="E31" i="21"/>
  <c r="D31" i="21"/>
  <c r="C31" i="21"/>
  <c r="H30" i="21"/>
  <c r="G30" i="21"/>
  <c r="F30" i="21"/>
  <c r="L30" i="21" s="1"/>
  <c r="M30" i="21" s="1"/>
  <c r="E30" i="21"/>
  <c r="D30" i="21"/>
  <c r="C30" i="21"/>
  <c r="H29" i="21"/>
  <c r="G29" i="21"/>
  <c r="F29" i="21"/>
  <c r="L29" i="21" s="1"/>
  <c r="M29" i="21" s="1"/>
  <c r="E29" i="21"/>
  <c r="D29" i="21"/>
  <c r="C29" i="21"/>
  <c r="H28" i="21"/>
  <c r="G28" i="21"/>
  <c r="F28" i="21"/>
  <c r="L28" i="21" s="1"/>
  <c r="M28" i="21" s="1"/>
  <c r="E28" i="21"/>
  <c r="D28" i="21"/>
  <c r="C28" i="21"/>
  <c r="H27" i="21"/>
  <c r="G27" i="21"/>
  <c r="F27" i="21"/>
  <c r="L27" i="21" s="1"/>
  <c r="M27" i="21" s="1"/>
  <c r="E27" i="21"/>
  <c r="D27" i="21"/>
  <c r="C27" i="21"/>
  <c r="H26" i="21"/>
  <c r="G26" i="21"/>
  <c r="F26" i="21"/>
  <c r="L26" i="21" s="1"/>
  <c r="M26" i="21" s="1"/>
  <c r="E26" i="21"/>
  <c r="D26" i="21"/>
  <c r="C26" i="21"/>
  <c r="H25" i="21"/>
  <c r="G25" i="21"/>
  <c r="F25" i="21"/>
  <c r="L25" i="21" s="1"/>
  <c r="M25" i="21" s="1"/>
  <c r="E25" i="21"/>
  <c r="D25" i="21"/>
  <c r="C25" i="21"/>
  <c r="H24" i="21"/>
  <c r="G24" i="21"/>
  <c r="F24" i="21"/>
  <c r="L24" i="21" s="1"/>
  <c r="M24" i="21" s="1"/>
  <c r="E24" i="21"/>
  <c r="D24" i="21"/>
  <c r="C24" i="21"/>
  <c r="H23" i="21"/>
  <c r="G23" i="21"/>
  <c r="F23" i="21"/>
  <c r="L23" i="21" s="1"/>
  <c r="M23" i="21" s="1"/>
  <c r="E23" i="21"/>
  <c r="D23" i="21"/>
  <c r="C23" i="21"/>
  <c r="H22" i="21"/>
  <c r="G22" i="21"/>
  <c r="F22" i="21"/>
  <c r="L22" i="21" s="1"/>
  <c r="M22" i="21" s="1"/>
  <c r="E22" i="21"/>
  <c r="D22" i="21"/>
  <c r="C22" i="21"/>
  <c r="H21" i="21"/>
  <c r="G21" i="21"/>
  <c r="F21" i="21"/>
  <c r="L21" i="21" s="1"/>
  <c r="M21" i="21" s="1"/>
  <c r="E21" i="21"/>
  <c r="D21" i="21"/>
  <c r="C21" i="21"/>
  <c r="H20" i="21"/>
  <c r="G20" i="21"/>
  <c r="F20" i="21"/>
  <c r="L20" i="21" s="1"/>
  <c r="M20" i="21" s="1"/>
  <c r="E20" i="21"/>
  <c r="D20" i="21"/>
  <c r="C20" i="21"/>
  <c r="L19" i="21"/>
  <c r="M19" i="21" s="1"/>
  <c r="H19" i="21"/>
  <c r="G19" i="21"/>
  <c r="F19" i="21"/>
  <c r="E19" i="21"/>
  <c r="D19" i="21"/>
  <c r="C19" i="21"/>
  <c r="H18" i="21"/>
  <c r="G18" i="21"/>
  <c r="F18" i="21"/>
  <c r="L18" i="21" s="1"/>
  <c r="M18" i="21" s="1"/>
  <c r="E18" i="21"/>
  <c r="D18" i="21"/>
  <c r="C18" i="21"/>
  <c r="H17" i="21"/>
  <c r="G17" i="21"/>
  <c r="F17" i="21"/>
  <c r="L17" i="21" s="1"/>
  <c r="M17" i="21" s="1"/>
  <c r="E17" i="21"/>
  <c r="D17" i="21"/>
  <c r="C17" i="21"/>
  <c r="H16" i="21"/>
  <c r="G16" i="21"/>
  <c r="F16" i="21"/>
  <c r="L16" i="21" s="1"/>
  <c r="M16" i="21" s="1"/>
  <c r="E16" i="21"/>
  <c r="D16" i="21"/>
  <c r="C16" i="21"/>
  <c r="H15" i="21"/>
  <c r="G15" i="21"/>
  <c r="E15" i="21"/>
  <c r="D15" i="21"/>
  <c r="C15" i="21"/>
  <c r="L14" i="21"/>
  <c r="M14" i="21" s="1"/>
  <c r="L13" i="21"/>
  <c r="M13" i="21" s="1"/>
  <c r="L12" i="21"/>
  <c r="M12" i="21" s="1"/>
  <c r="C12" i="21"/>
  <c r="B12" i="21"/>
  <c r="CM154" i="11"/>
  <c r="CM156" i="11"/>
  <c r="CM152" i="11"/>
  <c r="CM153" i="11"/>
  <c r="CM151" i="11"/>
  <c r="CM155" i="11"/>
  <c r="CM157" i="11"/>
  <c r="CI174" i="11" l="1"/>
  <c r="CH174" i="11"/>
  <c r="I8" i="7" l="1"/>
  <c r="J8" i="7"/>
  <c r="CL413" i="11"/>
  <c r="CL412" i="11"/>
  <c r="CL411" i="11"/>
  <c r="CL410" i="11"/>
  <c r="CL409" i="11"/>
  <c r="CL408" i="11"/>
  <c r="CL407" i="11"/>
  <c r="CL406" i="11"/>
  <c r="CL405" i="11"/>
  <c r="CL404" i="11"/>
  <c r="CL403" i="11"/>
  <c r="CL402" i="11"/>
  <c r="CL401" i="11"/>
  <c r="CL400" i="11"/>
  <c r="CL399" i="11"/>
  <c r="CL398" i="11"/>
  <c r="CL397" i="11"/>
  <c r="CK397" i="11"/>
  <c r="CL316" i="11"/>
  <c r="CM207" i="11"/>
  <c r="CO261" i="11"/>
  <c r="CM254" i="11"/>
  <c r="CO314" i="11"/>
  <c r="CN261" i="11"/>
  <c r="CO318" i="11"/>
  <c r="CM205" i="11"/>
  <c r="CM224" i="11"/>
  <c r="CN247" i="11"/>
  <c r="CN250" i="11"/>
  <c r="CM262" i="11"/>
  <c r="CN262" i="11"/>
  <c r="CL378" i="11"/>
  <c r="CM208" i="11"/>
  <c r="CM240" i="11"/>
  <c r="CN314" i="11"/>
  <c r="CO317" i="11"/>
  <c r="CL381" i="11"/>
  <c r="CM260" i="11"/>
  <c r="CN246" i="11"/>
  <c r="CN248" i="11"/>
  <c r="CM215" i="11"/>
  <c r="CN244" i="11"/>
  <c r="CM211" i="11"/>
  <c r="CM223" i="11"/>
  <c r="CO254" i="11"/>
  <c r="CO258" i="11"/>
  <c r="CO250" i="11"/>
  <c r="CL382" i="11"/>
  <c r="CM229" i="11"/>
  <c r="CM251" i="11"/>
  <c r="CN258" i="11"/>
  <c r="CN253" i="11"/>
  <c r="CO248" i="11"/>
  <c r="CM222" i="11"/>
  <c r="CM252" i="11"/>
  <c r="CL379" i="11"/>
  <c r="CM236" i="11"/>
  <c r="CN257" i="11"/>
  <c r="CM213" i="11"/>
  <c r="CL392" i="11"/>
  <c r="CL362" i="11"/>
  <c r="CM253" i="11"/>
  <c r="CL360" i="11"/>
  <c r="CM245" i="11"/>
  <c r="CM237" i="11"/>
  <c r="CL390" i="11"/>
  <c r="CN315" i="11"/>
  <c r="CM258" i="11"/>
  <c r="CM225" i="11"/>
  <c r="CO247" i="11"/>
  <c r="CL391" i="11"/>
  <c r="CN318" i="11"/>
  <c r="CM234" i="11"/>
  <c r="CO253" i="11"/>
  <c r="CM257" i="11"/>
  <c r="CM261" i="11"/>
  <c r="CM212" i="11"/>
  <c r="CL359" i="11"/>
  <c r="CM203" i="11"/>
  <c r="CL361" i="11"/>
  <c r="CM235" i="11"/>
  <c r="CO245" i="11"/>
  <c r="CM219" i="11"/>
  <c r="CM231" i="11"/>
  <c r="CM206" i="11"/>
  <c r="CL369" i="11"/>
  <c r="CM233" i="11"/>
  <c r="CM250" i="11"/>
  <c r="CM232" i="11"/>
  <c r="CM244" i="11"/>
  <c r="CL368" i="11"/>
  <c r="CO257" i="11"/>
  <c r="CM217" i="11"/>
  <c r="CM315" i="11"/>
  <c r="CN317" i="11"/>
  <c r="CN252" i="11"/>
  <c r="CM239" i="11"/>
  <c r="CL363" i="11"/>
  <c r="CM255" i="11"/>
  <c r="CL372" i="11"/>
  <c r="CO244" i="11"/>
  <c r="CL388" i="11"/>
  <c r="CN254" i="11"/>
  <c r="CO249" i="11"/>
  <c r="CL389" i="11"/>
  <c r="CN260" i="11"/>
  <c r="CL317" i="11"/>
  <c r="CM221" i="11"/>
  <c r="CM256" i="11"/>
  <c r="CM209" i="11"/>
  <c r="CM220" i="11"/>
  <c r="CM228" i="11"/>
  <c r="CM238" i="11"/>
  <c r="CO256" i="11"/>
  <c r="CM210" i="11"/>
  <c r="CL370" i="11"/>
  <c r="CO262" i="11"/>
  <c r="CO315" i="11"/>
  <c r="CL377" i="11"/>
  <c r="CO251" i="11"/>
  <c r="CO252" i="11"/>
  <c r="CL315" i="11"/>
  <c r="CL318" i="11"/>
  <c r="CL380" i="11"/>
  <c r="CM248" i="11"/>
  <c r="CM216" i="11"/>
  <c r="CM241" i="11"/>
  <c r="CM314" i="11"/>
  <c r="CM317" i="11"/>
  <c r="CM316" i="11"/>
  <c r="CL314" i="11"/>
  <c r="CL371" i="11"/>
  <c r="CM249" i="11"/>
  <c r="CO260" i="11"/>
  <c r="CO259" i="11"/>
  <c r="CN259" i="11"/>
  <c r="CO255" i="11"/>
  <c r="CN251" i="11"/>
  <c r="CM247" i="11"/>
  <c r="CN255" i="11"/>
  <c r="CM214" i="11"/>
  <c r="CL387" i="11"/>
  <c r="CG174" i="11" l="1"/>
  <c r="H8" i="7" s="1"/>
  <c r="CK150" i="11"/>
  <c r="CL150" i="11" s="1"/>
  <c r="CM259" i="11"/>
  <c r="CN249" i="11"/>
  <c r="CN256" i="11"/>
  <c r="CM218" i="11"/>
  <c r="CN316" i="11"/>
  <c r="CM318" i="11"/>
  <c r="CN403" i="11"/>
  <c r="CM230" i="11"/>
  <c r="CM227" i="11"/>
  <c r="CN405" i="11"/>
  <c r="CO246" i="11"/>
  <c r="CM204" i="11"/>
  <c r="CN408" i="11"/>
  <c r="CO316" i="11"/>
  <c r="CM246" i="11"/>
  <c r="CP203" i="11" l="1"/>
  <c r="CP204" i="11"/>
  <c r="CR174" i="11"/>
  <c r="CQ174" i="11"/>
  <c r="CJ174" i="11"/>
  <c r="CK174" i="11"/>
  <c r="CM174" i="11"/>
  <c r="CL174" i="11"/>
  <c r="CN174" i="11"/>
  <c r="CT174" i="11"/>
  <c r="CS174" i="11"/>
  <c r="CP174" i="11"/>
  <c r="CO174" i="11"/>
  <c r="CP219" i="11"/>
  <c r="G24" i="7" l="1"/>
  <c r="I13" i="7"/>
  <c r="G13" i="7" s="1"/>
  <c r="I24" i="7"/>
  <c r="I15" i="7"/>
  <c r="G15" i="7" s="1"/>
  <c r="I17" i="7"/>
  <c r="G17" i="7" s="1"/>
  <c r="G21" i="7"/>
  <c r="G19" i="7"/>
  <c r="I21" i="7"/>
  <c r="I11" i="7"/>
  <c r="G11" i="7" s="1"/>
  <c r="CK178" i="11" l="1"/>
  <c r="CL178" i="11"/>
  <c r="CL179" i="11" s="1"/>
  <c r="CK264" i="11"/>
  <c r="CK265" i="11"/>
  <c r="CL265" i="11"/>
  <c r="CK266" i="11"/>
  <c r="CL266" i="11"/>
  <c r="CK267" i="11"/>
  <c r="CL267" i="11"/>
  <c r="CK268" i="11"/>
  <c r="CL268" i="11"/>
  <c r="CK269" i="11"/>
  <c r="CL269" i="11"/>
  <c r="CK270" i="11"/>
  <c r="CL270" i="11"/>
  <c r="CK271" i="11"/>
  <c r="CL271" i="11"/>
  <c r="CK272" i="11"/>
  <c r="CL272" i="11"/>
  <c r="CK273" i="11"/>
  <c r="CL273" i="11"/>
  <c r="CK274" i="11"/>
  <c r="CL274" i="11"/>
  <c r="CK275" i="11"/>
  <c r="CL275" i="11"/>
  <c r="CK276" i="11"/>
  <c r="CL276" i="11"/>
  <c r="CK277" i="11"/>
  <c r="CL277" i="11"/>
  <c r="CK278" i="11"/>
  <c r="CL278" i="11"/>
  <c r="CK279" i="11"/>
  <c r="CL279" i="11"/>
  <c r="CK280" i="11"/>
  <c r="CL280" i="11"/>
  <c r="CK281" i="11"/>
  <c r="CL281" i="11"/>
  <c r="CK282" i="11"/>
  <c r="CL282" i="11"/>
  <c r="CK283" i="11"/>
  <c r="CL283" i="11"/>
  <c r="CK288" i="11"/>
  <c r="CK289" i="11"/>
  <c r="CL289" i="11"/>
  <c r="CK290" i="11"/>
  <c r="CL290" i="11"/>
  <c r="CK291" i="11"/>
  <c r="CL291" i="11"/>
  <c r="CK292" i="11"/>
  <c r="CL292" i="11"/>
  <c r="CK293" i="11"/>
  <c r="CL293" i="11"/>
  <c r="CK294" i="11"/>
  <c r="CL294" i="11"/>
  <c r="CK295" i="11"/>
  <c r="CL295" i="11"/>
  <c r="CK296" i="11"/>
  <c r="CL296" i="11"/>
  <c r="CK297" i="11"/>
  <c r="CL297" i="11"/>
  <c r="CK298" i="11"/>
  <c r="CL298" i="11"/>
  <c r="CK299" i="11"/>
  <c r="CL299" i="11"/>
  <c r="CK300" i="11"/>
  <c r="CL300" i="11"/>
  <c r="CK301" i="11"/>
  <c r="CL301" i="11"/>
  <c r="CK302" i="11"/>
  <c r="CL302" i="11"/>
  <c r="CK303" i="11"/>
  <c r="CL303" i="11"/>
  <c r="CK304" i="11"/>
  <c r="CL304" i="11"/>
  <c r="CK305" i="11"/>
  <c r="CL305" i="11"/>
  <c r="CK306" i="11"/>
  <c r="CL306" i="11"/>
  <c r="CK307" i="11"/>
  <c r="CL307" i="11"/>
  <c r="CO191" i="11"/>
  <c r="CM63" i="11"/>
  <c r="CL128" i="11"/>
  <c r="CM72" i="11"/>
  <c r="CO182" i="11"/>
  <c r="CN401" i="11"/>
  <c r="CM26" i="11"/>
  <c r="CM121" i="11"/>
  <c r="CM88" i="11"/>
  <c r="CO188" i="11"/>
  <c r="CM19" i="11"/>
  <c r="CM34" i="11"/>
  <c r="CM87" i="11"/>
  <c r="CM30" i="11"/>
  <c r="CM50" i="11"/>
  <c r="CM76" i="11"/>
  <c r="CM3" i="11"/>
  <c r="CM103" i="11"/>
  <c r="CM37" i="11"/>
  <c r="CM120" i="11"/>
  <c r="CN185" i="11"/>
  <c r="CM67" i="11"/>
  <c r="CN179" i="11"/>
  <c r="CM100" i="11"/>
  <c r="CM85" i="11"/>
  <c r="CL141" i="11"/>
  <c r="CL145" i="11"/>
  <c r="CO180" i="11"/>
  <c r="CO292" i="11"/>
  <c r="CN268" i="11"/>
  <c r="CL130" i="11"/>
  <c r="CL137" i="11"/>
  <c r="CM99" i="11"/>
  <c r="CM57" i="11"/>
  <c r="CM31" i="11"/>
  <c r="CM409" i="11"/>
  <c r="CN398" i="11"/>
  <c r="CM28" i="11"/>
  <c r="CM16" i="11"/>
  <c r="CM83" i="11"/>
  <c r="CL144" i="11"/>
  <c r="CM33" i="11"/>
  <c r="CL136" i="11"/>
  <c r="CM53" i="11"/>
  <c r="CO196" i="11"/>
  <c r="CM123" i="11"/>
  <c r="CN182" i="11"/>
  <c r="CM44" i="11"/>
  <c r="CL133" i="11"/>
  <c r="CM64" i="11"/>
  <c r="CO184" i="11"/>
  <c r="CN271" i="11"/>
  <c r="CN267" i="11"/>
  <c r="CM96" i="11"/>
  <c r="CO186" i="11"/>
  <c r="CM47" i="11"/>
  <c r="CN410" i="11"/>
  <c r="CM77" i="11"/>
  <c r="CM400" i="11"/>
  <c r="CO185" i="11"/>
  <c r="CM101" i="11"/>
  <c r="CM113" i="11"/>
  <c r="CM79" i="11"/>
  <c r="CM49" i="11"/>
  <c r="CM36" i="11"/>
  <c r="CM46" i="11"/>
  <c r="CM109" i="11"/>
  <c r="CM124" i="11"/>
  <c r="CO297" i="11"/>
  <c r="CM283" i="11"/>
  <c r="CO187" i="11"/>
  <c r="CL143" i="11"/>
  <c r="CM110" i="11"/>
  <c r="CM106" i="11"/>
  <c r="CO181" i="11"/>
  <c r="CM13" i="11"/>
  <c r="CN400" i="11"/>
  <c r="CM116" i="11"/>
  <c r="CM407" i="11"/>
  <c r="CN186" i="11"/>
  <c r="CM399" i="11"/>
  <c r="CM18" i="11"/>
  <c r="CN198" i="11"/>
  <c r="CO195" i="11"/>
  <c r="CM90" i="11"/>
  <c r="CM275" i="11"/>
  <c r="CN200" i="11"/>
  <c r="CM74" i="11"/>
  <c r="CN404" i="11"/>
  <c r="CM41" i="11"/>
  <c r="CM410" i="11"/>
  <c r="CM397" i="11"/>
  <c r="CM111" i="11"/>
  <c r="CN184" i="11"/>
  <c r="CM108" i="11"/>
  <c r="CM17" i="11"/>
  <c r="CL138" i="11"/>
  <c r="CO193" i="11"/>
  <c r="CM92" i="11"/>
  <c r="CM70" i="11"/>
  <c r="CM7" i="11"/>
  <c r="CN402" i="11"/>
  <c r="CN195" i="11"/>
  <c r="CM114" i="11"/>
  <c r="CM4" i="11"/>
  <c r="CM40" i="11"/>
  <c r="CM9" i="11"/>
  <c r="CM52" i="11"/>
  <c r="CM404" i="11"/>
  <c r="CN181" i="11"/>
  <c r="CM98" i="11"/>
  <c r="CO200" i="11"/>
  <c r="CL135" i="11"/>
  <c r="CM94" i="11"/>
  <c r="CN196" i="11"/>
  <c r="CN399" i="11"/>
  <c r="CM89" i="11"/>
  <c r="CN188" i="11"/>
  <c r="CM411" i="11"/>
  <c r="CL134" i="11"/>
  <c r="CM73" i="11"/>
  <c r="CL140" i="11"/>
  <c r="CM23" i="11"/>
  <c r="CO178" i="11"/>
  <c r="CL142" i="11"/>
  <c r="CM115" i="11"/>
  <c r="CL139" i="11"/>
  <c r="CM150" i="11"/>
  <c r="CN413" i="11"/>
  <c r="CN193" i="11"/>
  <c r="CM93" i="11"/>
  <c r="CO177" i="11"/>
  <c r="CO183" i="11"/>
  <c r="CM91" i="11"/>
  <c r="CN197" i="11"/>
  <c r="CM401" i="11"/>
  <c r="CO190" i="11"/>
  <c r="CM15" i="11"/>
  <c r="CM82" i="11"/>
  <c r="CN411" i="11"/>
  <c r="CM38" i="11"/>
  <c r="CM20" i="11"/>
  <c r="CM280" i="11"/>
  <c r="CM10" i="11"/>
  <c r="CM55" i="11"/>
  <c r="CO199" i="11"/>
  <c r="CM408" i="11"/>
  <c r="CL147" i="11"/>
  <c r="CM122" i="11"/>
  <c r="CO189" i="11"/>
  <c r="CM8" i="11"/>
  <c r="CM51" i="11"/>
  <c r="CM27" i="11"/>
  <c r="CM48" i="11"/>
  <c r="CM97" i="11"/>
  <c r="CN276" i="11"/>
  <c r="CM289" i="11"/>
  <c r="CM6" i="11"/>
  <c r="CM58" i="11"/>
  <c r="CN409" i="11"/>
  <c r="CN180" i="11"/>
  <c r="CM45" i="11"/>
  <c r="CM71" i="11"/>
  <c r="CO179" i="11"/>
  <c r="CM403" i="11"/>
  <c r="CN187" i="11"/>
  <c r="CM105" i="11"/>
  <c r="CN194" i="11"/>
  <c r="CM12" i="11"/>
  <c r="CN412" i="11"/>
  <c r="CM56" i="11"/>
  <c r="CM14" i="11"/>
  <c r="CM66" i="11"/>
  <c r="CM43" i="11"/>
  <c r="CO198" i="11"/>
  <c r="CM300" i="11"/>
  <c r="CN265" i="11"/>
  <c r="CM276" i="11"/>
  <c r="CM62" i="11"/>
  <c r="CM406" i="11"/>
  <c r="CN406" i="11"/>
  <c r="CM402" i="11"/>
  <c r="CM86" i="11"/>
  <c r="CM32" i="11"/>
  <c r="CM84" i="11"/>
  <c r="CM102" i="11"/>
  <c r="CN178" i="11"/>
  <c r="CM54" i="11"/>
  <c r="CM413" i="11"/>
  <c r="CM81" i="11"/>
  <c r="CL131" i="11"/>
  <c r="CN407" i="11"/>
  <c r="CM80" i="11"/>
  <c r="CL146" i="11"/>
  <c r="CN183" i="11"/>
  <c r="CM68" i="11"/>
  <c r="CL129" i="11"/>
  <c r="CM25" i="11"/>
  <c r="CM11" i="11"/>
  <c r="CN177" i="11"/>
  <c r="CM118" i="11"/>
  <c r="CM65" i="11"/>
  <c r="CM117" i="11"/>
  <c r="CM112" i="11"/>
  <c r="CN190" i="11"/>
  <c r="CN280" i="11"/>
  <c r="CN274" i="11"/>
  <c r="CM268" i="11"/>
  <c r="CO293" i="11"/>
  <c r="CM104" i="11"/>
  <c r="CM29" i="11"/>
  <c r="CM107" i="11"/>
  <c r="CM412" i="11"/>
  <c r="CM61" i="11"/>
  <c r="CN397" i="11"/>
  <c r="CO192" i="11"/>
  <c r="CL127" i="11"/>
  <c r="CN272" i="11"/>
  <c r="CM95" i="11"/>
  <c r="CN199" i="11"/>
  <c r="CN192" i="11"/>
  <c r="CM398" i="11"/>
  <c r="CO194" i="11"/>
  <c r="CM78" i="11"/>
  <c r="CM405" i="11"/>
  <c r="CM269" i="11"/>
  <c r="CM277" i="11"/>
  <c r="CM24" i="11"/>
  <c r="CM42" i="11"/>
  <c r="CO197" i="11"/>
  <c r="CM272" i="11"/>
  <c r="CM294" i="11"/>
  <c r="CM306" i="11"/>
  <c r="CN191" i="11"/>
  <c r="CL132" i="11"/>
  <c r="CM35" i="11"/>
  <c r="CN281" i="11"/>
  <c r="CM266" i="11"/>
  <c r="CN270" i="11"/>
  <c r="CM274" i="11"/>
  <c r="CN278" i="11"/>
  <c r="CM282" i="11"/>
  <c r="CN189" i="11"/>
  <c r="CM75" i="11"/>
  <c r="CM69" i="11"/>
  <c r="CO291" i="11"/>
  <c r="CM299" i="11"/>
  <c r="CO303" i="11"/>
  <c r="CM39" i="11"/>
  <c r="CM119" i="11"/>
  <c r="CM5" i="11"/>
  <c r="CO307" i="11"/>
  <c r="CU8" i="11" l="1"/>
  <c r="CS5" i="11"/>
  <c r="CT8" i="11"/>
  <c r="CT5" i="11"/>
  <c r="CT6" i="11"/>
  <c r="CU6" i="11"/>
  <c r="CS8" i="11"/>
  <c r="CS3" i="11"/>
  <c r="CU3" i="11"/>
  <c r="CU4" i="11"/>
  <c r="CT3" i="11"/>
  <c r="CT7" i="11"/>
  <c r="CU7" i="11"/>
  <c r="CS4" i="11"/>
  <c r="CS7" i="11"/>
  <c r="CS6" i="11"/>
  <c r="CT4" i="11"/>
  <c r="CU5" i="11"/>
  <c r="CO267" i="11"/>
  <c r="CN289" i="11"/>
  <c r="CO278" i="11"/>
  <c r="CO272" i="11"/>
  <c r="CO271" i="11"/>
  <c r="CO265" i="11"/>
  <c r="CN299" i="11"/>
  <c r="CN300" i="11"/>
  <c r="CN294" i="11"/>
  <c r="CO281" i="11"/>
  <c r="CN306" i="11"/>
  <c r="CO276" i="11"/>
  <c r="CO280" i="11"/>
  <c r="CO274" i="11"/>
  <c r="CO268" i="11"/>
  <c r="CL180" i="11"/>
  <c r="CK180" i="11"/>
  <c r="CK179" i="11"/>
  <c r="CK398" i="11"/>
  <c r="CN282" i="11"/>
  <c r="CM292" i="11"/>
  <c r="CN277" i="11"/>
  <c r="CM296" i="11"/>
  <c r="CO299" i="11"/>
  <c r="CM303" i="11"/>
  <c r="CM279" i="11"/>
  <c r="CM295" i="11"/>
  <c r="CM305" i="11"/>
  <c r="CM301" i="11"/>
  <c r="CO294" i="11"/>
  <c r="CM273" i="11"/>
  <c r="CO289" i="11"/>
  <c r="CO301" i="11"/>
  <c r="CM271" i="11"/>
  <c r="CN266" i="11"/>
  <c r="CM290" i="11"/>
  <c r="CN279" i="11"/>
  <c r="CM307" i="11"/>
  <c r="CM297" i="11"/>
  <c r="CM298" i="11"/>
  <c r="CM267" i="11"/>
  <c r="CM304" i="11"/>
  <c r="CN283" i="11"/>
  <c r="CN273" i="11"/>
  <c r="CM293" i="11"/>
  <c r="CM291" i="11"/>
  <c r="CO295" i="11"/>
  <c r="CM281" i="11"/>
  <c r="CM265" i="11"/>
  <c r="CO300" i="11"/>
  <c r="CM302" i="11"/>
  <c r="CN275" i="11"/>
  <c r="CM270" i="11"/>
  <c r="CO304" i="11"/>
  <c r="CN269" i="11"/>
  <c r="CO296" i="11"/>
  <c r="CO305" i="11"/>
  <c r="CO266" i="11" l="1"/>
  <c r="CO282" i="11"/>
  <c r="CO270" i="11"/>
  <c r="CO275" i="11"/>
  <c r="CO283" i="11"/>
  <c r="CN303" i="11"/>
  <c r="CO277" i="11"/>
  <c r="CN297" i="11"/>
  <c r="CN290" i="11"/>
  <c r="CN293" i="11"/>
  <c r="CN302" i="11"/>
  <c r="CO279" i="11"/>
  <c r="CN298" i="11"/>
  <c r="CN291" i="11"/>
  <c r="CO273" i="11"/>
  <c r="CO269" i="11"/>
  <c r="CN305" i="11"/>
  <c r="CN307" i="11"/>
  <c r="CN292" i="11"/>
  <c r="CN295" i="11"/>
  <c r="CO306" i="11"/>
  <c r="CM278" i="11"/>
  <c r="CO298" i="11"/>
  <c r="CO302" i="11"/>
  <c r="CO290" i="11"/>
  <c r="CN304" i="11" l="1"/>
  <c r="CN296" i="11"/>
  <c r="CN301" i="11"/>
  <c r="CK181" i="11"/>
  <c r="CL181" i="11"/>
  <c r="CK399" i="11"/>
  <c r="CK182" i="11" l="1"/>
  <c r="CL182" i="11"/>
  <c r="CK400" i="11"/>
  <c r="CK183" i="11" l="1"/>
  <c r="CL183" i="11"/>
  <c r="CK401" i="11"/>
  <c r="CK184" i="11" l="1"/>
  <c r="CL184" i="11"/>
  <c r="CK402" i="11"/>
  <c r="CL185" i="11" l="1"/>
  <c r="CK185" i="11"/>
  <c r="CK403" i="11"/>
  <c r="CL186" i="11" l="1"/>
  <c r="CK186" i="11"/>
  <c r="CK404" i="11"/>
  <c r="CK187" i="11" l="1"/>
  <c r="CL187" i="11"/>
  <c r="CK405" i="11"/>
  <c r="CK188" i="11" l="1"/>
  <c r="CL188" i="11"/>
  <c r="CK406" i="11"/>
  <c r="CK189" i="11" l="1"/>
  <c r="CL189" i="11"/>
  <c r="CK407" i="11"/>
  <c r="CK190" i="11" l="1"/>
  <c r="CL190" i="11"/>
  <c r="CK408" i="11"/>
  <c r="CL191" i="11" l="1"/>
  <c r="CK191" i="11"/>
  <c r="CK409" i="11"/>
  <c r="CL192" i="11" l="1"/>
  <c r="CK192" i="11"/>
  <c r="CK410" i="11"/>
  <c r="CK193" i="11" l="1"/>
  <c r="CL193" i="11"/>
  <c r="CK194" i="11" l="1"/>
  <c r="CL194" i="11"/>
  <c r="CK195" i="11" l="1"/>
  <c r="CL195" i="11"/>
  <c r="CK411" i="11"/>
  <c r="CK196" i="11" l="1"/>
  <c r="CL196" i="11"/>
  <c r="CK412" i="11"/>
  <c r="CL197" i="11" l="1"/>
  <c r="CK197" i="11"/>
  <c r="CK413" i="11"/>
  <c r="CK198" i="11" l="1"/>
  <c r="CL198" i="11"/>
  <c r="CK199" i="11" l="1"/>
  <c r="CL199" i="11"/>
  <c r="CK200" i="11" l="1"/>
  <c r="CL200" i="11"/>
  <c r="CP206" i="11" l="1"/>
  <c r="CP248" i="11"/>
  <c r="CP66" i="11"/>
  <c r="CP72" i="11"/>
  <c r="CP26" i="11"/>
  <c r="CP62" i="11"/>
  <c r="CP12" i="11"/>
  <c r="CP212" i="11"/>
  <c r="CP218" i="11"/>
  <c r="CP260" i="11"/>
  <c r="CP68" i="11"/>
  <c r="CP246" i="11"/>
  <c r="CN286" i="11"/>
  <c r="CM286" i="11"/>
  <c r="CP259" i="11"/>
  <c r="CP5" i="11"/>
  <c r="CP256" i="11"/>
  <c r="CP244" i="11"/>
  <c r="CP251" i="11"/>
  <c r="CP13" i="11"/>
  <c r="CP25" i="11"/>
  <c r="CP64" i="11"/>
  <c r="CP255" i="11"/>
  <c r="CP249" i="11"/>
  <c r="CP28" i="11"/>
  <c r="CP24" i="11"/>
  <c r="CM310" i="11"/>
  <c r="CP65" i="11"/>
  <c r="CP254" i="11"/>
  <c r="CP253" i="11"/>
  <c r="CP34" i="11"/>
  <c r="CP35" i="11"/>
  <c r="CN310" i="11"/>
  <c r="CP78" i="11"/>
  <c r="CP63" i="11"/>
  <c r="CP71" i="11"/>
  <c r="CP33" i="11"/>
  <c r="CP257" i="11"/>
  <c r="CP261" i="11"/>
  <c r="CP245" i="11"/>
  <c r="CP27" i="11"/>
  <c r="CP36" i="11"/>
  <c r="CP258" i="11"/>
  <c r="CP205" i="11"/>
  <c r="CP208" i="11"/>
  <c r="CP252" i="11"/>
  <c r="CP32" i="11"/>
  <c r="CP3" i="11"/>
  <c r="CP8" i="11"/>
  <c r="CP209" i="11"/>
  <c r="CP213" i="11"/>
  <c r="CP217" i="11"/>
  <c r="CP215" i="11"/>
  <c r="CP214" i="11"/>
  <c r="CP11" i="11"/>
  <c r="CP216" i="11"/>
  <c r="CP75" i="11"/>
  <c r="CP67" i="11"/>
  <c r="CP10" i="11"/>
  <c r="CP77" i="11"/>
  <c r="CP31" i="11"/>
  <c r="CP23" i="11"/>
  <c r="CP247" i="11"/>
  <c r="CP262" i="11"/>
  <c r="CO310" i="11"/>
  <c r="CP73" i="11"/>
  <c r="CP9" i="11"/>
  <c r="CP74" i="11"/>
  <c r="CP4" i="11"/>
  <c r="CP250" i="11"/>
  <c r="CP207" i="11"/>
  <c r="CP61" i="11" l="1"/>
  <c r="CP76" i="11"/>
  <c r="CO286" i="11"/>
  <c r="CA4" i="11" l="1"/>
  <c r="CB4" i="11" s="1"/>
  <c r="CD4" i="11"/>
  <c r="BW4" i="11"/>
  <c r="BX4" i="11" s="1"/>
  <c r="BY4" i="11"/>
  <c r="BZ4" i="11" s="1"/>
  <c r="BU4" i="11"/>
  <c r="BV4" i="11" s="1"/>
  <c r="CE4" i="11" l="1"/>
  <c r="CC4" i="11"/>
  <c r="BS4" i="11" l="1"/>
  <c r="BQ3" i="11"/>
  <c r="BP4" i="11"/>
  <c r="BP3" i="11"/>
  <c r="BS3" i="11"/>
  <c r="BT4" i="11"/>
  <c r="BT3" i="11"/>
  <c r="BR3" i="11"/>
  <c r="BR4" i="11"/>
  <c r="BQ4" i="11"/>
  <c r="BU3" i="11" l="1"/>
  <c r="CA3" i="11"/>
  <c r="BW3" i="11"/>
  <c r="BY3" i="11"/>
  <c r="BM4" i="11"/>
  <c r="BN4" i="11" s="1"/>
  <c r="BL3" i="11"/>
  <c r="CC3" i="11" s="1"/>
  <c r="BO4" i="11"/>
  <c r="BO3" i="11"/>
  <c r="BM3" i="11"/>
  <c r="BV3" i="11" l="1"/>
  <c r="BN3" i="11"/>
  <c r="CB3" i="11"/>
  <c r="CD3" i="11"/>
  <c r="BZ3" i="11"/>
  <c r="CE3" i="11"/>
  <c r="BX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author>
    <author/>
    <author>Julio</author>
  </authors>
  <commentList>
    <comment ref="L6" authorId="0" shapeId="0" xr:uid="{00000000-0006-0000-0100-000001000000}">
      <text>
        <r>
          <rPr>
            <b/>
            <sz val="10"/>
            <color indexed="81"/>
            <rFont val="Arial"/>
            <family val="2"/>
          </rPr>
          <t>corresponde a las personas que no se identifican con los géneros mujer u hombre</t>
        </r>
      </text>
    </comment>
    <comment ref="D7" authorId="0" shapeId="0" xr:uid="{00000000-0006-0000-0100-000002000000}">
      <text>
        <r>
          <rPr>
            <b/>
            <sz val="10"/>
            <color indexed="81"/>
            <rFont val="Arial"/>
            <family val="2"/>
          </rPr>
          <t>Diligencie el NIT, seguido sin puntos y con digito de verificación. Ej: 899999999-0</t>
        </r>
        <r>
          <rPr>
            <b/>
            <sz val="9"/>
            <color indexed="81"/>
            <rFont val="Tahoma"/>
            <family val="2"/>
          </rPr>
          <t xml:space="preserve">
</t>
        </r>
      </text>
    </comment>
    <comment ref="D8" authorId="0" shapeId="0" xr:uid="{00000000-0006-0000-0100-000003000000}">
      <text>
        <r>
          <rPr>
            <b/>
            <sz val="10"/>
            <color indexed="81"/>
            <rFont val="Arial"/>
            <family val="2"/>
          </rPr>
          <t>Diligencie la dirección teniendo en cuenta las siguientes convenciones: Carrera = KR, Calle = CL, Diagonal = DG, Transversal = TV. La dirección debe seguir el formato del siguiente ejemplo: CL 13 # 37 - 35 (deje siempre un espacio entre letras, números y signos).</t>
        </r>
      </text>
    </comment>
    <comment ref="E13" authorId="1" shapeId="0" xr:uid="{00000000-0006-0000-0100-000004000000}">
      <text>
        <r>
          <rPr>
            <sz val="11"/>
            <color theme="1"/>
            <rFont val="Calibri"/>
            <family val="2"/>
            <scheme val="minor"/>
          </rPr>
          <t>Sólo números enteros</t>
        </r>
      </text>
    </comment>
    <comment ref="F13" authorId="1" shapeId="0" xr:uid="{00000000-0006-0000-0100-000005000000}">
      <text>
        <r>
          <rPr>
            <sz val="11"/>
            <color theme="1"/>
            <rFont val="Calibri"/>
            <family val="2"/>
            <scheme val="minor"/>
          </rPr>
          <t>Sólo números enteros</t>
        </r>
      </text>
    </comment>
    <comment ref="F42" authorId="2" shapeId="0" xr:uid="{00000000-0006-0000-0100-000006000000}">
      <text>
        <r>
          <rPr>
            <b/>
            <sz val="9"/>
            <color indexed="81"/>
            <rFont val="Tahoma"/>
            <charset val="1"/>
          </rPr>
          <t xml:space="preserve">3 Unidades móviles para la transmisión de eventos, son tipo camión y uno de los 3 está en desuso </t>
        </r>
        <r>
          <rPr>
            <sz val="9"/>
            <color indexed="81"/>
            <rFont val="Tahoma"/>
            <charset val="1"/>
          </rPr>
          <t xml:space="preserve">
</t>
        </r>
      </text>
    </comment>
    <comment ref="B57" authorId="1" shapeId="0" xr:uid="{00000000-0006-0000-0100-000007000000}">
      <text>
        <r>
          <rPr>
            <b/>
            <sz val="11"/>
            <color theme="1"/>
            <rFont val="Calibri"/>
            <family val="2"/>
            <scheme val="minor"/>
          </rPr>
          <t>Considere un radio de 500 metros alrededor de la sede.</t>
        </r>
      </text>
    </comment>
    <comment ref="F58" authorId="1" shapeId="0" xr:uid="{00000000-0006-0000-0100-000008000000}">
      <text>
        <r>
          <rPr>
            <sz val="11"/>
            <color theme="1"/>
            <rFont val="Calibri"/>
            <family val="2"/>
            <scheme val="minor"/>
          </rPr>
          <t>Solo si aplica</t>
        </r>
      </text>
    </comment>
    <comment ref="G58" authorId="1" shapeId="0" xr:uid="{00000000-0006-0000-0100-000009000000}">
      <text>
        <r>
          <rPr>
            <sz val="11"/>
            <color theme="1"/>
            <rFont val="Calibri"/>
            <family val="2"/>
            <scheme val="minor"/>
          </rPr>
          <t>Solo si aplica</t>
        </r>
      </text>
    </comment>
    <comment ref="H58" authorId="1" shapeId="0" xr:uid="{00000000-0006-0000-0100-00000A000000}">
      <text>
        <r>
          <rPr>
            <sz val="11"/>
            <color theme="1"/>
            <rFont val="Calibri"/>
            <family val="2"/>
            <scheme val="minor"/>
          </rPr>
          <t>Solo si aplica</t>
        </r>
      </text>
    </comment>
    <comment ref="I58" authorId="1" shapeId="0" xr:uid="{00000000-0006-0000-0100-00000B000000}">
      <text>
        <r>
          <rPr>
            <sz val="11"/>
            <color theme="1"/>
            <rFont val="Calibri"/>
            <family val="2"/>
            <scheme val="minor"/>
          </rPr>
          <t>Solo si aplica</t>
        </r>
      </text>
    </comment>
    <comment ref="K58" authorId="1" shapeId="0" xr:uid="{00000000-0006-0000-0100-00000C000000}">
      <text>
        <r>
          <rPr>
            <sz val="11"/>
            <color theme="1"/>
            <rFont val="Calibri"/>
            <family val="2"/>
            <scheme val="minor"/>
          </rPr>
          <t>Solo si aplica</t>
        </r>
      </text>
    </comment>
    <comment ref="L58" authorId="1" shapeId="0" xr:uid="{00000000-0006-0000-0100-00000D000000}">
      <text>
        <r>
          <rPr>
            <sz val="11"/>
            <color theme="1"/>
            <rFont val="Calibri"/>
            <family val="2"/>
            <scheme val="minor"/>
          </rPr>
          <t>Solo si aplica</t>
        </r>
      </text>
    </comment>
    <comment ref="M58" authorId="1" shapeId="0" xr:uid="{00000000-0006-0000-0100-00000E000000}">
      <text>
        <r>
          <rPr>
            <sz val="11"/>
            <color theme="1"/>
            <rFont val="Calibri"/>
            <family val="2"/>
            <scheme val="minor"/>
          </rPr>
          <t>Solo si aplica</t>
        </r>
      </text>
    </comment>
    <comment ref="N58" authorId="1" shapeId="0" xr:uid="{00000000-0006-0000-0100-00000F000000}">
      <text>
        <r>
          <rPr>
            <sz val="11"/>
            <color theme="1"/>
            <rFont val="Calibri"/>
            <family val="2"/>
            <scheme val="minor"/>
          </rPr>
          <t>Solo si aplica</t>
        </r>
      </text>
    </comment>
    <comment ref="O58" authorId="1" shapeId="0" xr:uid="{00000000-0006-0000-0100-000010000000}">
      <text>
        <r>
          <rPr>
            <sz val="11"/>
            <color theme="1"/>
            <rFont val="Calibri"/>
            <family val="2"/>
            <scheme val="minor"/>
          </rPr>
          <t>Solo si aplica</t>
        </r>
      </text>
    </comment>
    <comment ref="P58" authorId="1" shapeId="0" xr:uid="{00000000-0006-0000-0100-000011000000}">
      <text>
        <r>
          <rPr>
            <sz val="11"/>
            <color theme="1"/>
            <rFont val="Calibri"/>
            <family val="2"/>
            <scheme val="minor"/>
          </rPr>
          <t>Solo si aplica</t>
        </r>
      </text>
    </comment>
    <comment ref="Q58" authorId="1" shapeId="0" xr:uid="{00000000-0006-0000-0100-000012000000}">
      <text>
        <r>
          <rPr>
            <sz val="11"/>
            <color theme="1"/>
            <rFont val="Calibri"/>
            <family val="2"/>
            <scheme val="minor"/>
          </rPr>
          <t>Solo si aplica</t>
        </r>
      </text>
    </comment>
    <comment ref="R58" authorId="1" shapeId="0" xr:uid="{00000000-0006-0000-0100-000013000000}">
      <text>
        <r>
          <rPr>
            <sz val="11"/>
            <color theme="1"/>
            <rFont val="Calibri"/>
            <family val="2"/>
            <scheme val="minor"/>
          </rPr>
          <t>Solo si aplica</t>
        </r>
      </text>
    </comment>
    <comment ref="S58" authorId="1" shapeId="0" xr:uid="{00000000-0006-0000-0100-000014000000}">
      <text>
        <r>
          <rPr>
            <sz val="11"/>
            <color theme="1"/>
            <rFont val="Calibri"/>
            <family val="2"/>
            <scheme val="minor"/>
          </rPr>
          <t>Solo si aplica</t>
        </r>
      </text>
    </comment>
    <comment ref="T58" authorId="1" shapeId="0" xr:uid="{00000000-0006-0000-0100-000015000000}">
      <text>
        <r>
          <rPr>
            <sz val="11"/>
            <color theme="1"/>
            <rFont val="Calibri"/>
            <family val="2"/>
            <scheme val="minor"/>
          </rPr>
          <t>Solo si aplica</t>
        </r>
      </text>
    </comment>
    <comment ref="U58" authorId="1" shapeId="0" xr:uid="{00000000-0006-0000-0100-000016000000}">
      <text>
        <r>
          <rPr>
            <sz val="11"/>
            <color theme="1"/>
            <rFont val="Calibri"/>
            <family val="2"/>
            <scheme val="minor"/>
          </rPr>
          <t>Solo si aplica</t>
        </r>
      </text>
    </comment>
    <comment ref="V58" authorId="1" shapeId="0" xr:uid="{00000000-0006-0000-0100-000017000000}">
      <text>
        <r>
          <rPr>
            <sz val="11"/>
            <color theme="1"/>
            <rFont val="Calibri"/>
            <family val="2"/>
            <scheme val="minor"/>
          </rPr>
          <t>Solo si aplica</t>
        </r>
      </text>
    </comment>
    <comment ref="W58" authorId="1" shapeId="0" xr:uid="{00000000-0006-0000-0100-000018000000}">
      <text>
        <r>
          <rPr>
            <sz val="11"/>
            <color theme="1"/>
            <rFont val="Calibri"/>
            <family val="2"/>
            <scheme val="minor"/>
          </rPr>
          <t>Solo si aplica</t>
        </r>
      </text>
    </comment>
    <comment ref="X58" authorId="1" shapeId="0" xr:uid="{00000000-0006-0000-0100-000019000000}">
      <text>
        <r>
          <rPr>
            <sz val="11"/>
            <color theme="1"/>
            <rFont val="Calibri"/>
            <family val="2"/>
            <scheme val="minor"/>
          </rPr>
          <t>Solo si aplica</t>
        </r>
      </text>
    </comment>
    <comment ref="Y58" authorId="1" shapeId="0" xr:uid="{00000000-0006-0000-0100-00001A000000}">
      <text>
        <r>
          <rPr>
            <sz val="11"/>
            <color theme="1"/>
            <rFont val="Calibri"/>
            <family val="2"/>
            <scheme val="minor"/>
          </rPr>
          <t>Solo si aplica</t>
        </r>
      </text>
    </comment>
    <comment ref="E59" authorId="0" shapeId="0" xr:uid="{00000000-0006-0000-0100-00001B000000}">
      <text>
        <r>
          <rPr>
            <b/>
            <sz val="9"/>
            <color indexed="81"/>
            <rFont val="Tahoma"/>
            <family val="2"/>
          </rPr>
          <t>Nombre de la sede</t>
        </r>
      </text>
    </comment>
    <comment ref="F59" authorId="0" shapeId="0" xr:uid="{00000000-0006-0000-0100-00001C000000}">
      <text>
        <r>
          <rPr>
            <b/>
            <sz val="9"/>
            <color indexed="81"/>
            <rFont val="Tahoma"/>
            <family val="2"/>
          </rPr>
          <t>Nombre de la sede</t>
        </r>
      </text>
    </comment>
    <comment ref="G59" authorId="0" shapeId="0" xr:uid="{00000000-0006-0000-0100-00001D000000}">
      <text>
        <r>
          <rPr>
            <b/>
            <sz val="9"/>
            <color indexed="81"/>
            <rFont val="Tahoma"/>
            <family val="2"/>
          </rPr>
          <t>Nombre de la sede</t>
        </r>
      </text>
    </comment>
    <comment ref="H59" authorId="0" shapeId="0" xr:uid="{00000000-0006-0000-0100-00001E000000}">
      <text>
        <r>
          <rPr>
            <b/>
            <sz val="9"/>
            <color indexed="81"/>
            <rFont val="Tahoma"/>
            <family val="2"/>
          </rPr>
          <t>Nombre de la sede</t>
        </r>
      </text>
    </comment>
    <comment ref="I59" authorId="0" shapeId="0" xr:uid="{00000000-0006-0000-0100-00001F000000}">
      <text>
        <r>
          <rPr>
            <b/>
            <sz val="9"/>
            <color indexed="81"/>
            <rFont val="Tahoma"/>
            <family val="2"/>
          </rPr>
          <t>Nombre de la sede</t>
        </r>
      </text>
    </comment>
    <comment ref="K59" authorId="0" shapeId="0" xr:uid="{00000000-0006-0000-0100-000020000000}">
      <text>
        <r>
          <rPr>
            <b/>
            <sz val="9"/>
            <color indexed="81"/>
            <rFont val="Tahoma"/>
            <family val="2"/>
          </rPr>
          <t>Nombre de la sede</t>
        </r>
      </text>
    </comment>
    <comment ref="L59" authorId="0" shapeId="0" xr:uid="{00000000-0006-0000-0100-000021000000}">
      <text>
        <r>
          <rPr>
            <b/>
            <sz val="9"/>
            <color indexed="81"/>
            <rFont val="Tahoma"/>
            <family val="2"/>
          </rPr>
          <t>Nombre de la sede</t>
        </r>
      </text>
    </comment>
    <comment ref="M59" authorId="0" shapeId="0" xr:uid="{00000000-0006-0000-0100-000022000000}">
      <text>
        <r>
          <rPr>
            <b/>
            <sz val="9"/>
            <color indexed="81"/>
            <rFont val="Tahoma"/>
            <family val="2"/>
          </rPr>
          <t>Nombre de la sede</t>
        </r>
      </text>
    </comment>
    <comment ref="N59" authorId="0" shapeId="0" xr:uid="{00000000-0006-0000-0100-000023000000}">
      <text>
        <r>
          <rPr>
            <b/>
            <sz val="9"/>
            <color indexed="81"/>
            <rFont val="Tahoma"/>
            <family val="2"/>
          </rPr>
          <t>Nombre de la sede</t>
        </r>
      </text>
    </comment>
    <comment ref="O59" authorId="0" shapeId="0" xr:uid="{00000000-0006-0000-0100-000024000000}">
      <text>
        <r>
          <rPr>
            <b/>
            <sz val="9"/>
            <color indexed="81"/>
            <rFont val="Tahoma"/>
            <family val="2"/>
          </rPr>
          <t>Nombre de la sede</t>
        </r>
      </text>
    </comment>
    <comment ref="P59" authorId="0" shapeId="0" xr:uid="{00000000-0006-0000-0100-000025000000}">
      <text>
        <r>
          <rPr>
            <b/>
            <sz val="9"/>
            <color indexed="81"/>
            <rFont val="Tahoma"/>
            <family val="2"/>
          </rPr>
          <t>Nombre de la sede</t>
        </r>
      </text>
    </comment>
    <comment ref="Q59" authorId="0" shapeId="0" xr:uid="{00000000-0006-0000-0100-000026000000}">
      <text>
        <r>
          <rPr>
            <b/>
            <sz val="9"/>
            <color indexed="81"/>
            <rFont val="Tahoma"/>
            <family val="2"/>
          </rPr>
          <t>Nombre de la sede</t>
        </r>
      </text>
    </comment>
    <comment ref="R59" authorId="0" shapeId="0" xr:uid="{00000000-0006-0000-0100-000027000000}">
      <text>
        <r>
          <rPr>
            <b/>
            <sz val="9"/>
            <color indexed="81"/>
            <rFont val="Tahoma"/>
            <family val="2"/>
          </rPr>
          <t>Nombre de la sede</t>
        </r>
      </text>
    </comment>
    <comment ref="S59" authorId="0" shapeId="0" xr:uid="{00000000-0006-0000-0100-000028000000}">
      <text>
        <r>
          <rPr>
            <b/>
            <sz val="9"/>
            <color indexed="81"/>
            <rFont val="Tahoma"/>
            <family val="2"/>
          </rPr>
          <t>Nombre de la sede</t>
        </r>
      </text>
    </comment>
    <comment ref="T59" authorId="0" shapeId="0" xr:uid="{00000000-0006-0000-0100-000029000000}">
      <text>
        <r>
          <rPr>
            <b/>
            <sz val="9"/>
            <color indexed="81"/>
            <rFont val="Tahoma"/>
            <family val="2"/>
          </rPr>
          <t>Nombre de la sede</t>
        </r>
      </text>
    </comment>
    <comment ref="U59" authorId="0" shapeId="0" xr:uid="{00000000-0006-0000-0100-00002A000000}">
      <text>
        <r>
          <rPr>
            <b/>
            <sz val="9"/>
            <color indexed="81"/>
            <rFont val="Tahoma"/>
            <family val="2"/>
          </rPr>
          <t>Nombre de la sede</t>
        </r>
      </text>
    </comment>
    <comment ref="V59" authorId="0" shapeId="0" xr:uid="{00000000-0006-0000-0100-00002B000000}">
      <text>
        <r>
          <rPr>
            <b/>
            <sz val="9"/>
            <color indexed="81"/>
            <rFont val="Tahoma"/>
            <family val="2"/>
          </rPr>
          <t>Nombre de la sede</t>
        </r>
      </text>
    </comment>
    <comment ref="W59" authorId="0" shapeId="0" xr:uid="{00000000-0006-0000-0100-00002C000000}">
      <text>
        <r>
          <rPr>
            <b/>
            <sz val="9"/>
            <color indexed="81"/>
            <rFont val="Tahoma"/>
            <family val="2"/>
          </rPr>
          <t>Nombre de la sede</t>
        </r>
      </text>
    </comment>
    <comment ref="X59" authorId="0" shapeId="0" xr:uid="{00000000-0006-0000-0100-00002D000000}">
      <text>
        <r>
          <rPr>
            <b/>
            <sz val="9"/>
            <color indexed="81"/>
            <rFont val="Tahoma"/>
            <family val="2"/>
          </rPr>
          <t>Nombre de la sede</t>
        </r>
      </text>
    </comment>
    <comment ref="Y59" authorId="0" shapeId="0" xr:uid="{00000000-0006-0000-0100-00002E000000}">
      <text>
        <r>
          <rPr>
            <b/>
            <sz val="9"/>
            <color indexed="81"/>
            <rFont val="Tahoma"/>
            <family val="2"/>
          </rPr>
          <t>Nombre de la sede</t>
        </r>
      </text>
    </comment>
  </commentList>
</comments>
</file>

<file path=xl/sharedStrings.xml><?xml version="1.0" encoding="utf-8"?>
<sst xmlns="http://schemas.openxmlformats.org/spreadsheetml/2006/main" count="6778" uniqueCount="534">
  <si>
    <t>Número de colaboradores</t>
  </si>
  <si>
    <t>Entidad Pública del Distrito (Sector Central, Descentralizado, Órganos de Control, Corporación Pública)</t>
  </si>
  <si>
    <t>Teletrabajo</t>
  </si>
  <si>
    <t>Patrones e impactos de movilidad</t>
  </si>
  <si>
    <t>Colaboradores</t>
  </si>
  <si>
    <t>Encuestas válidas</t>
  </si>
  <si>
    <t>Factor de expansión</t>
  </si>
  <si>
    <t>Viajes auxiliares</t>
  </si>
  <si>
    <t>Encuestas inválidas</t>
  </si>
  <si>
    <t>Huella de carbono</t>
  </si>
  <si>
    <t>kgCO2eq/año</t>
  </si>
  <si>
    <t>Huella energética</t>
  </si>
  <si>
    <t>Gal/año</t>
  </si>
  <si>
    <t>Huella de calidad de vida</t>
  </si>
  <si>
    <t>días/año</t>
  </si>
  <si>
    <t>Huella económica</t>
  </si>
  <si>
    <t>$COP/año</t>
  </si>
  <si>
    <t>Huella de equidad</t>
  </si>
  <si>
    <t>Huella de sedentarismo</t>
  </si>
  <si>
    <t>Dejaron de usar</t>
  </si>
  <si>
    <t>No cambiaron</t>
  </si>
  <si>
    <t>Cambiaron</t>
  </si>
  <si>
    <t>No cambiarán</t>
  </si>
  <si>
    <t>Cambiarán</t>
  </si>
  <si>
    <t>Viajes</t>
  </si>
  <si>
    <t>Transmilenio</t>
  </si>
  <si>
    <t>A pie</t>
  </si>
  <si>
    <t>Automóvil, camioneta o campero como conductor</t>
  </si>
  <si>
    <t>SITP - Zonal</t>
  </si>
  <si>
    <t>Motocicleta como conductor</t>
  </si>
  <si>
    <t>Taxi</t>
  </si>
  <si>
    <t>Automóvil, camioneta o campero como pasajero</t>
  </si>
  <si>
    <t>Alimentador</t>
  </si>
  <si>
    <t>Bicicleta</t>
  </si>
  <si>
    <t>Bus Intermunicipal</t>
  </si>
  <si>
    <t>Motocicleta como pasajero</t>
  </si>
  <si>
    <t>Trabajo desde el lugar de residencia, o teletrabajo</t>
  </si>
  <si>
    <t>Bicitaxi</t>
  </si>
  <si>
    <t>Patineta</t>
  </si>
  <si>
    <t>Ruta institucional</t>
  </si>
  <si>
    <t>Transmicable</t>
  </si>
  <si>
    <t>Transporte Público Colectivo (TPC), ejecutivos</t>
  </si>
  <si>
    <t>Vehículo institucional</t>
  </si>
  <si>
    <t>Transporte Público</t>
  </si>
  <si>
    <t>Conductor Transporte Privado</t>
  </si>
  <si>
    <t>Pasajero Transporte Privado</t>
  </si>
  <si>
    <t>Bicicleta y patineta</t>
  </si>
  <si>
    <t>Energético</t>
  </si>
  <si>
    <t>Propulsión humana</t>
  </si>
  <si>
    <t>Gasolina</t>
  </si>
  <si>
    <t>Diésel</t>
  </si>
  <si>
    <t>Gas Natural Vehicular - GNV</t>
  </si>
  <si>
    <t>Electricidad</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</si>
  <si>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</si>
  <si>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</si>
  <si>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</si>
  <si>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</si>
  <si>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</si>
  <si>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</si>
  <si>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</si>
  <si>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</si>
  <si>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</si>
  <si>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</si>
  <si>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</si>
  <si>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</si>
  <si>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</si>
  <si>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</si>
  <si>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</si>
  <si>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</si>
  <si>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</si>
  <si>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</si>
  <si>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</si>
  <si>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</si>
  <si>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</si>
  <si>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</si>
  <si>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</si>
  <si>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Género</t>
  </si>
  <si>
    <t>Menor de 18 años</t>
  </si>
  <si>
    <t>18 - 29</t>
  </si>
  <si>
    <t>30 - 39</t>
  </si>
  <si>
    <t>40 - 49</t>
  </si>
  <si>
    <t>50 - 59</t>
  </si>
  <si>
    <t>Mayor de 60 años</t>
  </si>
  <si>
    <t>Estrato 1</t>
  </si>
  <si>
    <t>Estrato 2</t>
  </si>
  <si>
    <t>Estrato 3</t>
  </si>
  <si>
    <t>Estrato 4</t>
  </si>
  <si>
    <t>Estrato 5</t>
  </si>
  <si>
    <t>Estrato 6</t>
  </si>
  <si>
    <t>Menos de 1 SMMLV</t>
  </si>
  <si>
    <t>Entre 1 y 3 SMMLV</t>
  </si>
  <si>
    <t>Entre 3 y 5 SMMLV</t>
  </si>
  <si>
    <t>Entre 5 y 8 SMMLV</t>
  </si>
  <si>
    <t>Entre 8 y 10 SMMLV</t>
  </si>
  <si>
    <t>Más de 10 SMMLV</t>
  </si>
  <si>
    <t>Menos de 30 minutos</t>
  </si>
  <si>
    <t>30 - 60 minutos</t>
  </si>
  <si>
    <t>60 - 120 minutos</t>
  </si>
  <si>
    <t>Más de 120 minutos</t>
  </si>
  <si>
    <t>Menos de 3 km</t>
  </si>
  <si>
    <t>3 - 5 km</t>
  </si>
  <si>
    <t>5 - 10 km</t>
  </si>
  <si>
    <t>10 - 15 km</t>
  </si>
  <si>
    <t>Más de 15 km</t>
  </si>
  <si>
    <t>15 - 30 minutos</t>
  </si>
  <si>
    <t>Más de 60 minutos</t>
  </si>
  <si>
    <t>Menos de 0.5 km</t>
  </si>
  <si>
    <t>0.5 - 1 km</t>
  </si>
  <si>
    <t>1 - 3 km</t>
  </si>
  <si>
    <t>Más de 5 km</t>
  </si>
  <si>
    <t>Hombre</t>
  </si>
  <si>
    <t>Mujer</t>
  </si>
  <si>
    <t>Etnia</t>
  </si>
  <si>
    <t>Discapacidad</t>
  </si>
  <si>
    <t>Estrato</t>
  </si>
  <si>
    <t>Línea de trabajo</t>
  </si>
  <si>
    <t>Enfoque</t>
  </si>
  <si>
    <t>Capacitación</t>
  </si>
  <si>
    <t>Tecnologías limpias</t>
  </si>
  <si>
    <t>Infraestructura</t>
  </si>
  <si>
    <t>Carro Compartido</t>
  </si>
  <si>
    <t>Incentivos</t>
  </si>
  <si>
    <t>Respuesta Sí/No</t>
  </si>
  <si>
    <t xml:space="preserve">Percepción </t>
  </si>
  <si>
    <t>Sectores</t>
  </si>
  <si>
    <t xml:space="preserve">Observación </t>
  </si>
  <si>
    <t>Sí</t>
  </si>
  <si>
    <t xml:space="preserve">Buena </t>
  </si>
  <si>
    <t>Agropecuario</t>
  </si>
  <si>
    <t>Cumplida</t>
  </si>
  <si>
    <t>No</t>
  </si>
  <si>
    <t>Regular</t>
  </si>
  <si>
    <t>Asegurador y Financiero</t>
  </si>
  <si>
    <t>No cumplida</t>
  </si>
  <si>
    <t>Políticas corporativas</t>
  </si>
  <si>
    <t>Mala</t>
  </si>
  <si>
    <t>Comercio</t>
  </si>
  <si>
    <t>Comunicaciones</t>
  </si>
  <si>
    <t>Caminata</t>
  </si>
  <si>
    <t>Construcción</t>
  </si>
  <si>
    <t>Rutas institucionales</t>
  </si>
  <si>
    <t>Educación</t>
  </si>
  <si>
    <t>Entidad Pública Nacional</t>
  </si>
  <si>
    <t>Uso eficiente de la flota</t>
  </si>
  <si>
    <t>Industrial</t>
  </si>
  <si>
    <t>Desincentivo del uso del vehículo particular</t>
  </si>
  <si>
    <t>Movilidad y Transporte</t>
  </si>
  <si>
    <t>Salud</t>
  </si>
  <si>
    <t>Servicios</t>
  </si>
  <si>
    <t>Menos de 15 minutos</t>
  </si>
  <si>
    <t>Revisar lugar de residencia</t>
  </si>
  <si>
    <t>Revisar horas diligenciadas</t>
  </si>
  <si>
    <t>Revisar horario laboral</t>
  </si>
  <si>
    <t>Revisar duración auxiliar</t>
  </si>
  <si>
    <t>Revisar lugar de origen y destino</t>
  </si>
  <si>
    <t>A pie o silla de ruedas</t>
  </si>
  <si>
    <t>TPC</t>
  </si>
  <si>
    <t>Ninguna</t>
  </si>
  <si>
    <t>No me identifico con ninguna</t>
  </si>
  <si>
    <t>Blanco/a</t>
  </si>
  <si>
    <t>Mestizo/a</t>
  </si>
  <si>
    <t>Afrodescendiente</t>
  </si>
  <si>
    <t>Indígena</t>
  </si>
  <si>
    <t>Raizal</t>
  </si>
  <si>
    <t>Gitano/a</t>
  </si>
  <si>
    <t>Palenquero/a</t>
  </si>
  <si>
    <t>Discapacidad visual</t>
  </si>
  <si>
    <t>Discapacidad auditiva</t>
  </si>
  <si>
    <t>Discapacidad física</t>
  </si>
  <si>
    <t>Discapacidad múltiple</t>
  </si>
  <si>
    <t>Discapacidad intelectual</t>
  </si>
  <si>
    <t>Sordoceguera</t>
  </si>
  <si>
    <t>Discapacidad psicosocial (mental)</t>
  </si>
  <si>
    <t>Suba</t>
  </si>
  <si>
    <t>Engativá</t>
  </si>
  <si>
    <t>Usaquén</t>
  </si>
  <si>
    <t>No resido en Bogotá</t>
  </si>
  <si>
    <t>Fontibón</t>
  </si>
  <si>
    <t>Kennedy</t>
  </si>
  <si>
    <t>Chapinero</t>
  </si>
  <si>
    <t>Teusaquillo</t>
  </si>
  <si>
    <t>San Cristóbal</t>
  </si>
  <si>
    <t>Puente Aranda</t>
  </si>
  <si>
    <t>Bosa</t>
  </si>
  <si>
    <t>Ciudad Bolívar</t>
  </si>
  <si>
    <t>Barrios Unidos</t>
  </si>
  <si>
    <t>Rafael Uribe Uribe</t>
  </si>
  <si>
    <t>Tunjuelito</t>
  </si>
  <si>
    <t>Santa Fe</t>
  </si>
  <si>
    <t>Los Mártires</t>
  </si>
  <si>
    <t>Antonio Nariño</t>
  </si>
  <si>
    <t>Usme</t>
  </si>
  <si>
    <t>La Candelaria</t>
  </si>
  <si>
    <t>Sumapaz</t>
  </si>
  <si>
    <t>min/viaje</t>
  </si>
  <si>
    <t>km/viaje</t>
  </si>
  <si>
    <t>Indicadores de movilidad</t>
  </si>
  <si>
    <t>%Colaboradores sedentarios</t>
  </si>
  <si>
    <t>min actividad física/día</t>
  </si>
  <si>
    <t>%Salario anual</t>
  </si>
  <si>
    <t>$COP/año.colaborador</t>
  </si>
  <si>
    <t>días/año.colaborador</t>
  </si>
  <si>
    <t>Gal/año.colaborador</t>
  </si>
  <si>
    <t>kgCO2eq/año.colaborador</t>
  </si>
  <si>
    <t>Total general</t>
  </si>
  <si>
    <t>Duración viaje</t>
  </si>
  <si>
    <t>Duración auxiliar</t>
  </si>
  <si>
    <t>Distancia viaje</t>
  </si>
  <si>
    <t>Distancia auxiliar</t>
  </si>
  <si>
    <t>Modo Principal</t>
  </si>
  <si>
    <t>Modo_Principal</t>
  </si>
  <si>
    <t>Rango distancia viaje</t>
  </si>
  <si>
    <t>Rango Distancia Viaje</t>
  </si>
  <si>
    <t>Rango de Distancia auxiliar</t>
  </si>
  <si>
    <t>Rango Distancia Auxiliar</t>
  </si>
  <si>
    <t>Rango de duración viaje</t>
  </si>
  <si>
    <t>Rango Duración Viaje</t>
  </si>
  <si>
    <t>Rango de duración auxiliar</t>
  </si>
  <si>
    <t>Rango Duracion auxiliar</t>
  </si>
  <si>
    <t>Energetico_Principal</t>
  </si>
  <si>
    <t>Modo_Principal_Grupo</t>
  </si>
  <si>
    <t>Disposición al cambio (Futuro)</t>
  </si>
  <si>
    <t>Cambiaran</t>
  </si>
  <si>
    <t>No cambiaran</t>
  </si>
  <si>
    <t>Dejaran de usar</t>
  </si>
  <si>
    <t>Disposición al cambio (Pasado)</t>
  </si>
  <si>
    <t>Suma de Futuro_Cambia</t>
  </si>
  <si>
    <t>Suma de Pasado_Cambia</t>
  </si>
  <si>
    <t>Modo_Futuro</t>
  </si>
  <si>
    <t>Vehiculo institucional</t>
  </si>
  <si>
    <t>SITP - Provisional</t>
  </si>
  <si>
    <t>Provisional</t>
  </si>
  <si>
    <t>Modo_Anterior</t>
  </si>
  <si>
    <t>Motocicleta pasajero</t>
  </si>
  <si>
    <t>Automóvil pasajero</t>
  </si>
  <si>
    <t>Bus intermunicipal</t>
  </si>
  <si>
    <t>Automóvil conductor</t>
  </si>
  <si>
    <t>Motocicleta conductor</t>
  </si>
  <si>
    <t>SITP</t>
  </si>
  <si>
    <t>Orden</t>
  </si>
  <si>
    <t>Futuro</t>
  </si>
  <si>
    <t>Actual</t>
  </si>
  <si>
    <t>Pasado</t>
  </si>
  <si>
    <t>Leyenda</t>
  </si>
  <si>
    <t>Modo Auxiliar</t>
  </si>
  <si>
    <t>Modo</t>
  </si>
  <si>
    <t>Modo auxiliar</t>
  </si>
  <si>
    <t>Modo principal</t>
  </si>
  <si>
    <t>Modo_Auxiliar_Grupo</t>
  </si>
  <si>
    <t>Modo_Auxiliar</t>
  </si>
  <si>
    <t>23:00 - 0:00</t>
  </si>
  <si>
    <t>Franja_Salida</t>
  </si>
  <si>
    <t>Salida</t>
  </si>
  <si>
    <t>Llegada</t>
  </si>
  <si>
    <t>Franja</t>
  </si>
  <si>
    <t>Fin</t>
  </si>
  <si>
    <t>Inicio</t>
  </si>
  <si>
    <t>Franja_llegada</t>
  </si>
  <si>
    <t>Suma de Sedentario</t>
  </si>
  <si>
    <t>Otra*</t>
  </si>
  <si>
    <t>Lugar de residencia</t>
  </si>
  <si>
    <t>Sede</t>
  </si>
  <si>
    <t>Sede_Trabajo</t>
  </si>
  <si>
    <t>Localidad residencia</t>
  </si>
  <si>
    <t>Localidad_Residencia</t>
  </si>
  <si>
    <t>Nivel de ingresos</t>
  </si>
  <si>
    <t>Ingresos</t>
  </si>
  <si>
    <t>Prefiero no decir</t>
  </si>
  <si>
    <t>Rango Edad</t>
  </si>
  <si>
    <t>Invalidez</t>
  </si>
  <si>
    <t>Sedentario</t>
  </si>
  <si>
    <t>Tiempo_Actividad_Diaria</t>
  </si>
  <si>
    <t>Porcentaje_Ingreso</t>
  </si>
  <si>
    <t>Gasto_Transporte_Anual</t>
  </si>
  <si>
    <t>Tiempo_Transporte_Anual</t>
  </si>
  <si>
    <t>Consumo_Anual</t>
  </si>
  <si>
    <t>Emision_Anual</t>
  </si>
  <si>
    <t>Distancia_Promedio</t>
  </si>
  <si>
    <t>Distancia_Auxiliar_Promedio</t>
  </si>
  <si>
    <t>Viajes Auxiliares</t>
  </si>
  <si>
    <t>Duracion_Promedio</t>
  </si>
  <si>
    <t>Duracion_Auxiliar_Promedio</t>
  </si>
  <si>
    <t>Horas_Laborales</t>
  </si>
  <si>
    <t>Futuro_Cambia</t>
  </si>
  <si>
    <t>Futuro_Grupo</t>
  </si>
  <si>
    <t>Pasado_Cambia</t>
  </si>
  <si>
    <t>Anterior_Grupo</t>
  </si>
  <si>
    <t>Energetico_Auxiliar</t>
  </si>
  <si>
    <t>Hora_Llegada_Residencia</t>
  </si>
  <si>
    <t>Hora_Salida_Trabajo</t>
  </si>
  <si>
    <t>Hora_Llegada_Trabajo</t>
  </si>
  <si>
    <t>Hora_Salida_Residencia</t>
  </si>
  <si>
    <t>Ciudad_Residencia</t>
  </si>
  <si>
    <t>Edad</t>
  </si>
  <si>
    <t>Año</t>
  </si>
  <si>
    <t>ID</t>
  </si>
  <si>
    <t>Grupo</t>
  </si>
  <si>
    <t>Huella de carbono per capita</t>
  </si>
  <si>
    <t>Huella energetica</t>
  </si>
  <si>
    <t>Huella energetica per capita</t>
  </si>
  <si>
    <t>Huella de calidad de vida per capita</t>
  </si>
  <si>
    <t>Huella economica</t>
  </si>
  <si>
    <t>Huella economica per capita</t>
  </si>
  <si>
    <t>Actividad fisica</t>
  </si>
  <si>
    <t>Dur_Aux_Prm_</t>
  </si>
  <si>
    <t>Dur_Prm_</t>
  </si>
  <si>
    <t>Dist_Aux_Prm_</t>
  </si>
  <si>
    <t>Huella_Carbono</t>
  </si>
  <si>
    <t>Huella_Energetica</t>
  </si>
  <si>
    <t>Huella_Calidad_Vida</t>
  </si>
  <si>
    <t>Huella_economica</t>
  </si>
  <si>
    <t>Huella_equidad_</t>
  </si>
  <si>
    <t>Actividad_Fisica_</t>
  </si>
  <si>
    <t>Suma de Colaboradores</t>
  </si>
  <si>
    <t>Suma de Dur_Aux_Prm_</t>
  </si>
  <si>
    <t>Suma de Dur_Prm_</t>
  </si>
  <si>
    <t>Suma de Dist_Aux_Prm_</t>
  </si>
  <si>
    <t>Suma de Huella_Carbono</t>
  </si>
  <si>
    <t>Suma de Huella_Energetica</t>
  </si>
  <si>
    <t>Suma de Huella_Calidad_Vida</t>
  </si>
  <si>
    <t>Suma de Huella_economica</t>
  </si>
  <si>
    <t>Suma de Huella_equidad_</t>
  </si>
  <si>
    <t>Suma de Actividad_Fisica_</t>
  </si>
  <si>
    <t>Dist_Prm_</t>
  </si>
  <si>
    <t>Suma de Dist_Prm_</t>
  </si>
  <si>
    <t>Duración Viaje</t>
  </si>
  <si>
    <t>Actividad física</t>
  </si>
  <si>
    <t>(Todas)</t>
  </si>
  <si>
    <t>Suma de Viajes</t>
  </si>
  <si>
    <t>Suma de Viajes Auxiliares</t>
  </si>
  <si>
    <t>Viajes_Aux</t>
  </si>
  <si>
    <t>Vehículo Institucional</t>
  </si>
  <si>
    <t>Bogotá D.C.</t>
  </si>
  <si>
    <t/>
  </si>
  <si>
    <t>Soacha</t>
  </si>
  <si>
    <t>Madrid</t>
  </si>
  <si>
    <t>Mosquera</t>
  </si>
  <si>
    <t>Chía</t>
  </si>
  <si>
    <t>Datos</t>
  </si>
  <si>
    <t>Diligenciamiento</t>
  </si>
  <si>
    <t>Nombre de la organización</t>
  </si>
  <si>
    <t>Total de mujeres</t>
  </si>
  <si>
    <t>Total de hombres</t>
  </si>
  <si>
    <t>Total personas no binarias</t>
  </si>
  <si>
    <t>Total</t>
  </si>
  <si>
    <t>NIT:</t>
  </si>
  <si>
    <t>Dirección</t>
  </si>
  <si>
    <t>Teléfono</t>
  </si>
  <si>
    <t>Correo electrónico</t>
  </si>
  <si>
    <t>Sector</t>
  </si>
  <si>
    <t>Equipo PIMS</t>
  </si>
  <si>
    <t>Nombre</t>
  </si>
  <si>
    <t>Cargo</t>
  </si>
  <si>
    <t>Correo</t>
  </si>
  <si>
    <t>Teléfono de contacto</t>
  </si>
  <si>
    <t>Responsabilidades</t>
  </si>
  <si>
    <t>Líder o lideresa de movilidad sostenible</t>
  </si>
  <si>
    <t>Líder o lideresa del área de gestiòn ambiental / Sostenibilidad / HSEQ / SST</t>
  </si>
  <si>
    <t>Líder o lideresa del área de comunicaciones</t>
  </si>
  <si>
    <t>Representante área de bienestar - talento humano</t>
  </si>
  <si>
    <t>Representante (s) de otras áreas</t>
  </si>
  <si>
    <t>Elemento</t>
  </si>
  <si>
    <t>Desarrollo</t>
  </si>
  <si>
    <t>Logo del plan</t>
  </si>
  <si>
    <t>Eslogan</t>
  </si>
  <si>
    <t>Mensajes clave</t>
  </si>
  <si>
    <t>Audiencias</t>
  </si>
  <si>
    <t>Canales de comunicación</t>
  </si>
  <si>
    <t>Momentos clave para divulgar</t>
  </si>
  <si>
    <t>Disponibilidad</t>
  </si>
  <si>
    <t>Cupos</t>
  </si>
  <si>
    <t>Costo Anual</t>
  </si>
  <si>
    <t>Estacionamientos para bicicletas</t>
  </si>
  <si>
    <t>Estacionamientos para patinetas</t>
  </si>
  <si>
    <t>Estacionamientos para motocicletas</t>
  </si>
  <si>
    <t>Estacionamientos para automóviles/camionetas</t>
  </si>
  <si>
    <t>Puntos de recarga para autos</t>
  </si>
  <si>
    <t>Puntos de recarga para bicicletas</t>
  </si>
  <si>
    <t>Puntos de recarga para patinetas</t>
  </si>
  <si>
    <t>¿Su organización cuenta con las siguientes facilidades para el uso de bicicletas?</t>
  </si>
  <si>
    <t>Duchas</t>
  </si>
  <si>
    <t>Casilleros / Lockers</t>
  </si>
  <si>
    <t>Máquinas dispensadoras</t>
  </si>
  <si>
    <t>Bebederos</t>
  </si>
  <si>
    <t>Punto de herramientas</t>
  </si>
  <si>
    <t>Otro(s), ¿cuál(es)?</t>
  </si>
  <si>
    <t>¿Su organización cuenta con las siguientes facilidades para el teletrabajo?</t>
  </si>
  <si>
    <t>Teleconferencias</t>
  </si>
  <si>
    <t>Dotación de computador personal para trabajo</t>
  </si>
  <si>
    <t>Dotación de otros elementos de trabajo</t>
  </si>
  <si>
    <t>Apoyo financiero para pago de servicios de internet y energía</t>
  </si>
  <si>
    <t>Número de automóviles, camperos o camionetas</t>
  </si>
  <si>
    <t>Número de motocicletas</t>
  </si>
  <si>
    <t>Número de bicicletas</t>
  </si>
  <si>
    <t>Número de patinetas</t>
  </si>
  <si>
    <t>¿Otros vehículos?, ¿qué tipología y cuántos?</t>
  </si>
  <si>
    <t>¿En su organización existen las siguientes alternativas o incentivos de movilidad?</t>
  </si>
  <si>
    <t>Servicio de rutas institucionales</t>
  </si>
  <si>
    <t>Servicio de transporte entre sedes</t>
  </si>
  <si>
    <t>Estaciones para bicicletas compartidas</t>
  </si>
  <si>
    <t>Caravanas en bicicleta</t>
  </si>
  <si>
    <t>Servicio de carro compartido</t>
  </si>
  <si>
    <t>Subsidios de transporte público</t>
  </si>
  <si>
    <t>Facilidades para la compra de vehículos</t>
  </si>
  <si>
    <t>Horarios flexibles</t>
  </si>
  <si>
    <t>Concursos de movilidad sostenible</t>
  </si>
  <si>
    <t>Según su experiencia y la de los colaboradores indique el nivel de calidad o afectación de los siguientes parámetros para las sedes principales</t>
  </si>
  <si>
    <t>Parámetros\Sedes</t>
  </si>
  <si>
    <t>Sede principal</t>
  </si>
  <si>
    <t>Sede 2</t>
  </si>
  <si>
    <t>Sede 3</t>
  </si>
  <si>
    <t>Sede 4</t>
  </si>
  <si>
    <t>Sede 5</t>
  </si>
  <si>
    <t>Seguridad personal (delincuencia)</t>
  </si>
  <si>
    <t>Seguridad vial (siniestros de tránsito)</t>
  </si>
  <si>
    <t>Disponibilidad de ciclo-infraestructura (Ciclorrutas)</t>
  </si>
  <si>
    <t>Calidad de los accesos peatonales (Andenes)</t>
  </si>
  <si>
    <t>Accesibilidad a transporte público (Paraderos y/o estaciones)</t>
  </si>
  <si>
    <t xml:space="preserve">Objetivos generales </t>
  </si>
  <si>
    <t>Objetivos específicos</t>
  </si>
  <si>
    <t>Ítem</t>
  </si>
  <si>
    <t>Actividad a desarrollar</t>
  </si>
  <si>
    <t>Meta</t>
  </si>
  <si>
    <t>Presupuesto  (estimado)</t>
  </si>
  <si>
    <t>Responsable</t>
  </si>
  <si>
    <t>Ejemplo 1</t>
  </si>
  <si>
    <t>Realizar 2 capacitaciones anuales: 1. Directivos; 2. Personal de administración</t>
  </si>
  <si>
    <t>2</t>
  </si>
  <si>
    <t>Raul Sanchez
Jefe de oficina de planeación estratégica</t>
  </si>
  <si>
    <t>Ejemplo 2</t>
  </si>
  <si>
    <t>Instalar puntos de recarga para vehículos eléctricos e híbridos enchufables.</t>
  </si>
  <si>
    <t>Pedro Pérez 
Logística e infraestructura</t>
  </si>
  <si>
    <t>Ejemplo 3</t>
  </si>
  <si>
    <t>Reducir la tarifa de parqueadero para vehículos con 3 o más ocupantes en el 50%</t>
  </si>
  <si>
    <t>50%</t>
  </si>
  <si>
    <t>Marta Rosa
Administrativa</t>
  </si>
  <si>
    <t>Periodo evaluado</t>
  </si>
  <si>
    <t>Ejecución de la Meta</t>
  </si>
  <si>
    <t>Presupuesto ejecutado</t>
  </si>
  <si>
    <t>Porcentaje de ejecución de la meta</t>
  </si>
  <si>
    <t>Estado de la actividad</t>
  </si>
  <si>
    <t>Evidencias</t>
  </si>
  <si>
    <t>2022</t>
  </si>
  <si>
    <t>Fotos</t>
  </si>
  <si>
    <t>Facturas</t>
  </si>
  <si>
    <t>Esquema de horarios flexibles</t>
  </si>
  <si>
    <t>Indique la cantidad de vehículos de los cuales su organización es propietaria</t>
  </si>
  <si>
    <t>Visión y alcance del PIMS</t>
  </si>
  <si>
    <t>Justicia</t>
  </si>
  <si>
    <t>Otras entidades u órganos de la Administración Pública</t>
  </si>
  <si>
    <t>Sede 6</t>
  </si>
  <si>
    <t>Sede 7</t>
  </si>
  <si>
    <t xml:space="preserve"> Informe de Gestión</t>
  </si>
  <si>
    <t xml:space="preserve">Observaciones </t>
  </si>
  <si>
    <t>Cajicá</t>
  </si>
  <si>
    <t>Zipaquirá</t>
  </si>
  <si>
    <t>Funza</t>
  </si>
  <si>
    <t>Cota</t>
  </si>
  <si>
    <t>Ruta Institucional</t>
  </si>
  <si>
    <t>Transversal</t>
  </si>
  <si>
    <t>Realizar actividades de capacitación acerca de prevención de riesgos en salud física y mental para teletrajadoras/es.</t>
  </si>
  <si>
    <t>María Claudia Sánchez
 Jefe Oficina de Talento Humano</t>
  </si>
  <si>
    <t>Claudia Patricia Pérez 
 Coordinadora de infraestructura</t>
  </si>
  <si>
    <t>Asignar la totalidad de los cupos de parqueadero para quienes compartan sus viajes en carro.</t>
  </si>
  <si>
    <t>Martha Rosa Giraldo
 Directora Administrativa</t>
  </si>
  <si>
    <t>Sede 8</t>
  </si>
  <si>
    <t>Sede 9</t>
  </si>
  <si>
    <t>Sede 10</t>
  </si>
  <si>
    <t>Sede 11</t>
  </si>
  <si>
    <t>Sede 12</t>
  </si>
  <si>
    <t>Sede 13</t>
  </si>
  <si>
    <t>Sede 14</t>
  </si>
  <si>
    <t>Sede 15</t>
  </si>
  <si>
    <t>Sede 16</t>
  </si>
  <si>
    <t>Sede 17</t>
  </si>
  <si>
    <t>Sede 18</t>
  </si>
  <si>
    <t>Sede 19</t>
  </si>
  <si>
    <t>Sede 20</t>
  </si>
  <si>
    <t>Calle 26 - Sede principal - Av El dorado # 66 - 63 P 5 - Teusaquillo</t>
  </si>
  <si>
    <t>Quinta Camacho  - Sede secundaria - Carrera 11 a # 69 - 43 - Chapinero</t>
  </si>
  <si>
    <t>Villavicencio (Meta)</t>
  </si>
  <si>
    <t>Soledad Atlantico</t>
  </si>
  <si>
    <t>MOsquera</t>
  </si>
  <si>
    <t>VDA PANAMÁ MCP ANAPOIMA, CUNDINAMARCA</t>
  </si>
  <si>
    <t>Cartagena</t>
  </si>
  <si>
    <t>Envigado (Antioquia)</t>
  </si>
  <si>
    <t xml:space="preserve">CANAL CAPITAL </t>
  </si>
  <si>
    <t>830012587-4</t>
  </si>
  <si>
    <t>Avenida el Dorado # 66-63 P. 5</t>
  </si>
  <si>
    <t>ccapital@canalcapital.gov.co</t>
  </si>
  <si>
    <t>Principal (calle 26)</t>
  </si>
  <si>
    <t>Quinta Camacho</t>
  </si>
  <si>
    <t>Gestionar lo correspondiente con el cumplimiento a la ley probici y el registro de biciusuarios frecuentes y el desarrollo logístico de la semana de la bicicleta al interior de la entidad</t>
  </si>
  <si>
    <t xml:space="preserve">Juan Carlos Poveda Rojas </t>
  </si>
  <si>
    <t xml:space="preserve">Profesional de SST </t>
  </si>
  <si>
    <t>juan.poveda@canalcapital.gov.co</t>
  </si>
  <si>
    <t xml:space="preserve">Profesional especializado de comunicaciones </t>
  </si>
  <si>
    <t xml:space="preserve">Diseñar e implementar la estrategia interna de comunicaciones en materia de movilidad sostenible </t>
  </si>
  <si>
    <t xml:space="preserve">Sandra Paola Montilla Morales 
Oscar Andrés Tovar </t>
  </si>
  <si>
    <t>sandra.montilla@canalcapital.gov.co
apoyo.recursoshumanos@canalcapital.gov.co</t>
  </si>
  <si>
    <t xml:space="preserve">Profesional especializado de recursos humanos y apoyo de recursos humanos </t>
  </si>
  <si>
    <t>312 5581490
313 8396040</t>
  </si>
  <si>
    <t xml:space="preserve">Wilson Felipe Rivera Runta </t>
  </si>
  <si>
    <t xml:space="preserve">Técnico de servicios administrativos </t>
  </si>
  <si>
    <t>felipe.rivera@canalcapital.gov.co</t>
  </si>
  <si>
    <t>300 4186083</t>
  </si>
  <si>
    <t xml:space="preserve">Encargado de brindar apoyo en lo relacionado con la disponibilidad de parqueaderos e intervenciones físicas a la infraestructura así como el relacionamiento con la administración del edificio donde opera la entidad en su sede principal así como en su sede de apoyo </t>
  </si>
  <si>
    <t>A Capital en bici</t>
  </si>
  <si>
    <t>*Uso de medios de transporte sostenibles como mecanismo de movilización desde y hacia las instalaciones de capital en cualquiera de sus sedes 
*La promoción de la movilidad como un elemento estratégico de la gestión del bienestar institucional 
*La movilidad sostenible en el marco de la promoción de la Seguridad y Salud en el Trabajo
* Beneficios ambientales asociados al desarrollo de buenas prácticas de movilidad sostenible.</t>
  </si>
  <si>
    <t xml:space="preserve">Colaboradores de Canal Capital </t>
  </si>
  <si>
    <t>*Correo Institucionala (a través del boletín correspondiente) 
*Whatsapp institucional 
*Intranet</t>
  </si>
  <si>
    <t xml:space="preserve">Para el año 2025 Canal Capital será reconocida como una empresa enfocada en la promoción de la transformación de los hábitos de movilidad impulsando el uso de medios de transporte sostenibles para el desarrollo de sus diferentes actividades institucionales </t>
  </si>
  <si>
    <t xml:space="preserve">1. Disminuir la huella de carbono de movilidad de Canal Capital 
2. Promover el aumento de la actividad física asociada a hábitos de movilidad entre los colaboradores de Canal Capital
3. Disminuir el uso de medios de transporte convencionales por medios de transporte sostenibles </t>
  </si>
  <si>
    <t>1. Incentivar el teletrabajo y el trabajo remoto entre los diferentes colaboradores de Canal Capital. 
2. Promover el uso del transporte público entre los diferentes colaboradores de Canal Capital por medio de procesos de difusión de información relacionada con la oferta disponible.
3. Incentivar el uso de la bicicleta como medio de transporte sostenibe al interior de Canal Capital 
4. Desarrollar incentivos de reconocimiento para los colaboradores que se desplazan de manera sostenible.</t>
  </si>
  <si>
    <t xml:space="preserve">Sandra Paola Montilla 
Profesional especializado de recursos humanos 
Oscar Andrés Tovar 
Apoyo recursos humanos </t>
  </si>
  <si>
    <t xml:space="preserve">Entregar reconocimientos a los colaboradores que más número de viajes reporten en bicileta desde y hacia las instalaciones de Canal Capital </t>
  </si>
  <si>
    <t xml:space="preserve">Julio Alberto Novoa 
Profesional de apoyo de planeación
Sandra Paola Montilla 
Profesional especializado de recursos humanos 
Oscar Andrés Tovar 
Apoyo recursos humanos </t>
  </si>
  <si>
    <t>Diseñar e implementar una estrategia de comunicación orientada en el fomento del uso del transporte público</t>
  </si>
  <si>
    <t>Edgardo José Paz Espinoza 
Profesional especializado de comunicaciones 
Laura Uraske Bustos 
Profesional de comunicaciones</t>
  </si>
  <si>
    <t xml:space="preserve">Estructura de techo </t>
  </si>
  <si>
    <t xml:space="preserve">Implementar la política de teletrabajo de Canal Capital y llevar a cabo el proceso de reporte y seguimiento según los lineamientos de la Alcaldía Mayor </t>
  </si>
  <si>
    <t>Promover el esquiema de horarios flexibles al interior de la entidad entre todos los colaboradores de la Canal Capital.</t>
  </si>
  <si>
    <t xml:space="preserve">Promover el uso de la bici como mecanismo de promoción de buenas prácticas en el marco del sistema de gestion de seguridad y salud en el trabajo </t>
  </si>
  <si>
    <t>Promover la implementación de las buenas prácticas de movilidad sostenible a todos los servidores de la entidad así como el cumplimiento del otorgamiento del medio día libre en el marco de la ley probici</t>
  </si>
  <si>
    <t>* En el mes de febrero como primer balance general de movilidad 
*En el marco de la semana ambiental que se lleva a cabo la primera semana del mes de junio 
*En el marco de la semana de la bicicleta que se realiza entre los meses de septiembre y octubre de cada vigencia
*En el mes de noviembre como cierre del balance general de la gestión de movilidad 
*Promoción de los días de la movilidad sostenible al interior de la entidad (primer jueves de cada mes).</t>
  </si>
  <si>
    <t>Cerrar los parqueaderos y reportar a la Secretaría Distrital de Movilidad los viajes en bicicleta realizados los Días de la Movilidad Sostenible (primer jueves de cada mes).</t>
  </si>
  <si>
    <t xml:space="preserve">Edgardo José Paz Espinoza 
Profesional especializado de comunicaciones 
Laura Uraske Bustos 
Profesional de comunicaciones
Julio Alberto Novoa 
Profesional de apoyo de planeación
Wilson Felipe Rivea 
Técnico de Servicios Administrativos </t>
  </si>
  <si>
    <t>Realizar actividades de capacitación sobre movilidad sostenible  y sus distintos modos  y cambio climático ofertadas por la Secretaría Distrital de Movilidad o del IDRD.</t>
  </si>
  <si>
    <t xml:space="preserve">Julio Alberto Novoa 
Profesional de apoyo de planeación
Sandra Paola Montilla 
Profesional especializado de recursos humanos 
Oscar Andrés Tovar </t>
  </si>
  <si>
    <t>Julieth Valentina Ramos Velasquez</t>
  </si>
  <si>
    <t>Referente ambiental</t>
  </si>
  <si>
    <t>julieth.ramos@canalcapital.gov.co</t>
  </si>
  <si>
    <t>lizzeth.acosta@canalcapital.gov.co</t>
  </si>
  <si>
    <t>Lizzeth Acosta Melo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</si>
</sst>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quot;$&quot;#,##0"/>
    <numFmt numFmtId="165" formatCode="#,##0.0"/>
    <numFmt numFmtId="166" formatCode="0.0%"/>
    <numFmt numFmtId="167" formatCode="0.0"/>
    <numFmt numFmtId="168" formatCode="#,##0;#,##0"/>
    <numFmt numFmtId="169" formatCode="&quot;$&quot;#,##0_ ;[Red]\-#,##0\ "/>
    <numFmt numFmtId="170" formatCode="h:mm\ AM/PM"/>
  </numFmts>
  <fonts count="37" x14ac:knownFonts="1">
    <font>
      <sz val="11"/>
      <color theme="1"/>
      <name val="Calibri"/>
      <scheme val="minor"/>
    </font>
    <font>
      <sz val="11"/>
      <color theme="1"/>
      <name val="Calibri"/>
      <family val="2"/>
      <scheme val="minor"/>
    </font>
    <font>
      <sz val="11"/>
      <color theme="1"/>
      <name val="Calibri"/>
      <family val="2"/>
      <scheme val="minor"/>
    </font>
    <font>
      <sz val="10"/>
      <color theme="1"/>
      <name val="Arial"/>
      <family val="2"/>
    </font>
    <font>
      <b/>
      <sz val="10"/>
      <color rgb="FF00668A"/>
      <name val="Arial"/>
      <family val="2"/>
    </font>
    <font>
      <sz val="10"/>
      <color rgb="FF00668A"/>
      <name val="Arial"/>
      <family val="2"/>
    </font>
    <font>
      <sz val="9"/>
      <color rgb="FF00668A"/>
      <name val="Arial"/>
      <family val="2"/>
    </font>
    <font>
      <sz val="11"/>
      <color theme="1"/>
      <name val="Calibri"/>
      <family val="2"/>
    </font>
    <font>
      <b/>
      <sz val="14"/>
      <color rgb="FF385623"/>
      <name val="Arial"/>
      <family val="2"/>
    </font>
    <font>
      <b/>
      <sz val="10"/>
      <color rgb="FF385623"/>
      <name val="Arial"/>
      <family val="2"/>
    </font>
    <font>
      <b/>
      <sz val="11"/>
      <color rgb="FF3F3F3F"/>
      <name val="Arial"/>
      <family val="2"/>
    </font>
    <font>
      <sz val="11"/>
      <color theme="1"/>
      <name val="Arial"/>
      <family val="2"/>
    </font>
    <font>
      <sz val="9"/>
      <color theme="2" tint="-0.749961851863155"/>
      <name val="Calibri"/>
      <family val="2"/>
      <scheme val="minor"/>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11"/>
      <color theme="1" tint="4.9989318521683403E-2"/>
      <name val="Calibri"/>
      <family val="2"/>
      <scheme val="minor"/>
    </font>
    <font>
      <b/>
      <sz val="9"/>
      <color rgb="FF00668A"/>
      <name val="Arial"/>
      <family val="2"/>
    </font>
    <font>
      <sz val="8"/>
      <name val="Calibri"/>
      <family val="2"/>
      <scheme val="minor"/>
    </font>
    <font>
      <sz val="11"/>
      <color theme="1"/>
      <name val="Calibri"/>
      <family val="2"/>
      <scheme val="minor"/>
    </font>
    <font>
      <sz val="24"/>
      <color theme="1"/>
      <name val="Arial"/>
      <family val="2"/>
    </font>
    <font>
      <b/>
      <sz val="16"/>
      <color theme="1"/>
      <name val="Arial"/>
      <family val="2"/>
    </font>
    <font>
      <b/>
      <sz val="10"/>
      <color rgb="FF001C54"/>
      <name val="Arial"/>
      <family val="2"/>
    </font>
    <font>
      <sz val="11"/>
      <color rgb="FF001C54"/>
      <name val="Calibri"/>
      <family val="2"/>
    </font>
    <font>
      <sz val="10"/>
      <color rgb="FF001C54"/>
      <name val="Arial"/>
      <family val="2"/>
    </font>
    <font>
      <b/>
      <sz val="10"/>
      <color indexed="81"/>
      <name val="Arial"/>
      <family val="2"/>
    </font>
    <font>
      <b/>
      <sz val="9"/>
      <color indexed="81"/>
      <name val="Tahoma"/>
      <family val="2"/>
    </font>
    <font>
      <b/>
      <sz val="10"/>
      <color rgb="FF002060"/>
      <name val="Arial"/>
      <family val="2"/>
    </font>
    <font>
      <sz val="11"/>
      <color rgb="FF002060"/>
      <name val="Calibri"/>
      <family val="2"/>
    </font>
    <font>
      <sz val="9"/>
      <color rgb="FF001C54"/>
      <name val="Arial"/>
      <family val="2"/>
    </font>
    <font>
      <u/>
      <sz val="9"/>
      <color rgb="FF001C54"/>
      <name val="Arial"/>
      <family val="2"/>
    </font>
    <font>
      <b/>
      <sz val="12"/>
      <color rgb="FF001C54"/>
      <name val="Arial"/>
      <family val="2"/>
    </font>
    <font>
      <b/>
      <sz val="13"/>
      <color rgb="FF001C54"/>
      <name val="Arial"/>
      <family val="2"/>
    </font>
    <font>
      <b/>
      <sz val="11"/>
      <color rgb="FF001C54"/>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rgb="FFF2F2F2"/>
        <bgColor rgb="FFF2F2F2"/>
      </patternFill>
    </fill>
    <fill>
      <patternFill patternType="solid">
        <fgColor theme="0"/>
        <bgColor indexed="64"/>
      </patternFill>
    </fill>
    <fill>
      <patternFill patternType="solid">
        <fgColor theme="4" tint="0.59996337778862885"/>
        <bgColor indexed="64"/>
      </patternFill>
    </fill>
    <fill>
      <patternFill patternType="solid">
        <fgColor theme="1" tint="0.14996795556505021"/>
        <bgColor indexed="64"/>
      </patternFill>
    </fill>
    <fill>
      <patternFill patternType="solid">
        <fgColor theme="9" tint="0.79998168889431442"/>
        <bgColor rgb="FFC5E0B3"/>
      </patternFill>
    </fill>
    <fill>
      <patternFill patternType="solid">
        <fgColor rgb="FFDEF2D8"/>
        <bgColor rgb="FFC5E0B3"/>
      </patternFill>
    </fill>
    <fill>
      <patternFill patternType="solid">
        <fgColor rgb="FFDEF2D8"/>
        <bgColor indexed="64"/>
      </patternFill>
    </fill>
    <fill>
      <patternFill patternType="solid">
        <fgColor theme="0"/>
        <bgColor rgb="FFE2EFD9"/>
      </patternFill>
    </fill>
    <fill>
      <patternFill patternType="solid">
        <fgColor rgb="FFDEF2D8"/>
        <bgColor rgb="FFE2EFD9"/>
      </patternFill>
    </fill>
  </fills>
  <borders count="34">
    <border>
      <left/>
      <right/>
      <top/>
      <bottom/>
      <diagonal/>
    </border>
    <border>
      <left style="hair">
        <color rgb="FF000000"/>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hair">
        <color rgb="FF000000"/>
      </left>
      <right/>
      <top style="hair">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ck">
        <color theme="4" tint="-0.24994659260841701"/>
      </bottom>
      <diagonal/>
    </border>
    <border>
      <left/>
      <right/>
      <top/>
      <bottom style="thick">
        <color theme="4" tint="-0.249977111117893"/>
      </bottom>
      <diagonal/>
    </border>
    <border>
      <left style="hair">
        <color theme="0" tint="-0.499984740745262"/>
      </left>
      <right/>
      <top style="hair">
        <color theme="0" tint="-0.499984740745262"/>
      </top>
      <bottom/>
      <diagonal/>
    </border>
    <border>
      <left style="hair">
        <color rgb="FF000000"/>
      </left>
      <right style="hair">
        <color theme="0" tint="-0.499984740745262"/>
      </right>
      <top style="hair">
        <color theme="0" tint="-0.499984740745262"/>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style="hair">
        <color rgb="FF002060"/>
      </left>
      <right style="hair">
        <color rgb="FF002060"/>
      </right>
      <top style="hair">
        <color rgb="FF002060"/>
      </top>
      <bottom style="hair">
        <color rgb="FF002060"/>
      </bottom>
      <diagonal/>
    </border>
    <border>
      <left/>
      <right style="hair">
        <color rgb="FF000000"/>
      </right>
      <top style="hair">
        <color rgb="FF000000"/>
      </top>
      <bottom style="hair">
        <color rgb="FF000000"/>
      </bottom>
      <diagonal/>
    </border>
    <border>
      <left/>
      <right style="hair">
        <color rgb="FF000000"/>
      </right>
      <top style="hair">
        <color rgb="FF000000"/>
      </top>
      <bottom/>
      <diagonal/>
    </border>
    <border>
      <left style="hair">
        <color rgb="FF001C54"/>
      </left>
      <right/>
      <top style="hair">
        <color rgb="FF001C54"/>
      </top>
      <bottom style="hair">
        <color rgb="FF001C54"/>
      </bottom>
      <diagonal/>
    </border>
    <border>
      <left/>
      <right/>
      <top style="hair">
        <color rgb="FF001C54"/>
      </top>
      <bottom style="hair">
        <color rgb="FF001C54"/>
      </bottom>
      <diagonal/>
    </border>
    <border>
      <left/>
      <right style="hair">
        <color rgb="FF001C54"/>
      </right>
      <top style="hair">
        <color rgb="FF001C54"/>
      </top>
      <bottom style="hair">
        <color rgb="FF001C54"/>
      </bottom>
      <diagonal/>
    </border>
    <border>
      <left style="hair">
        <color rgb="FF001C54"/>
      </left>
      <right style="hair">
        <color rgb="FF001C54"/>
      </right>
      <top style="hair">
        <color rgb="FF001C54"/>
      </top>
      <bottom style="hair">
        <color rgb="FF001C5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right style="hair">
        <color rgb="FF001C54"/>
      </right>
      <top/>
      <bottom style="hair">
        <color rgb="FF001C5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13">
    <xf numFmtId="0" fontId="0" fillId="0" borderId="0"/>
    <xf numFmtId="4" fontId="12" fillId="0" borderId="8">
      <alignment horizontal="center"/>
    </xf>
    <xf numFmtId="0" fontId="13" fillId="6" borderId="9" applyAlignment="0" applyProtection="0"/>
    <xf numFmtId="0" fontId="14" fillId="7" borderId="9">
      <alignment horizontal="center" vertical="center"/>
    </xf>
    <xf numFmtId="9" fontId="15" fillId="0" borderId="0" applyFont="0" applyFill="0" applyBorder="0" applyAlignment="0" applyProtection="0"/>
    <xf numFmtId="0" fontId="2" fillId="0" borderId="5"/>
    <xf numFmtId="9" fontId="2" fillId="0" borderId="5" applyFont="0" applyFill="0" applyBorder="0" applyAlignment="0" applyProtection="0"/>
    <xf numFmtId="0" fontId="16" fillId="0" borderId="10"/>
    <xf numFmtId="0" fontId="20" fillId="0" borderId="5"/>
    <xf numFmtId="0" fontId="1" fillId="0" borderId="5"/>
    <xf numFmtId="0" fontId="20" fillId="0" borderId="5"/>
    <xf numFmtId="0" fontId="20" fillId="0" borderId="5"/>
    <xf numFmtId="9" fontId="1" fillId="0" borderId="5" applyFont="0" applyFill="0" applyBorder="0" applyAlignment="0" applyProtection="0"/>
  </cellStyleXfs>
  <cellXfs count="156">
    <xf numFmtId="0" fontId="0" fillId="0" borderId="0" xfId="0"/>
    <xf numFmtId="0" fontId="3" fillId="0" borderId="0" xfId="0" applyFont="1" applyProtection="1">
      <protection hidden="1"/>
    </xf>
    <xf numFmtId="0" fontId="5" fillId="3" borderId="5" xfId="0" applyFont="1" applyFill="1" applyBorder="1" applyAlignment="1" applyProtection="1">
      <alignment horizontal="center" vertical="center" wrapText="1"/>
      <protection hidden="1"/>
    </xf>
    <xf numFmtId="0" fontId="3" fillId="3" borderId="5" xfId="0" applyFont="1" applyFill="1" applyBorder="1" applyAlignment="1" applyProtection="1">
      <alignment vertical="center"/>
      <protection hidden="1"/>
    </xf>
    <xf numFmtId="49" fontId="3" fillId="0" borderId="0" xfId="0" applyNumberFormat="1" applyFont="1" applyProtection="1">
      <protection hidden="1"/>
    </xf>
    <xf numFmtId="0" fontId="0" fillId="0" borderId="0" xfId="0" applyProtection="1">
      <protection hidden="1"/>
    </xf>
    <xf numFmtId="0" fontId="3" fillId="0" borderId="0" xfId="0" applyFont="1" applyAlignment="1" applyProtection="1">
      <alignment vertical="center"/>
      <protection hidden="1"/>
    </xf>
    <xf numFmtId="0" fontId="8" fillId="2" borderId="1" xfId="0" applyFont="1" applyFill="1" applyBorder="1" applyAlignment="1" applyProtection="1">
      <alignment horizontal="left" vertical="center"/>
      <protection hidden="1"/>
    </xf>
    <xf numFmtId="0" fontId="9" fillId="2" borderId="3" xfId="0" applyFont="1" applyFill="1" applyBorder="1" applyAlignment="1" applyProtection="1">
      <alignment horizontal="left" vertical="center"/>
      <protection hidden="1"/>
    </xf>
    <xf numFmtId="0" fontId="9"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wrapText="1"/>
      <protection hidden="1"/>
    </xf>
    <xf numFmtId="0" fontId="3" fillId="0" borderId="0" xfId="0" applyFont="1" applyAlignment="1" applyProtection="1">
      <alignment horizontal="left"/>
      <protection hidden="1"/>
    </xf>
    <xf numFmtId="165" fontId="12" fillId="0" borderId="8" xfId="1" applyNumberFormat="1" applyAlignment="1" applyProtection="1">
      <alignment horizontal="center" vertical="center"/>
      <protection hidden="1"/>
    </xf>
    <xf numFmtId="4" fontId="12" fillId="0" borderId="8" xfId="1" applyAlignment="1" applyProtection="1">
      <alignment horizontal="center" vertical="center"/>
      <protection hidden="1"/>
    </xf>
    <xf numFmtId="4" fontId="12" fillId="0" borderId="8" xfId="1" pivotButton="1" applyAlignment="1" applyProtection="1">
      <alignment horizontal="center" vertical="center"/>
      <protection hidden="1"/>
    </xf>
    <xf numFmtId="0" fontId="14" fillId="7" borderId="9" xfId="3" pivotButton="1" applyAlignment="1" applyProtection="1">
      <alignment horizontal="center" vertical="center" wrapText="1"/>
      <protection hidden="1"/>
    </xf>
    <xf numFmtId="4" fontId="14" fillId="7" borderId="9" xfId="3" pivotButton="1" applyNumberFormat="1" applyAlignment="1" applyProtection="1">
      <alignment horizontal="center" vertical="center" wrapText="1"/>
      <protection hidden="1"/>
    </xf>
    <xf numFmtId="3" fontId="12" fillId="0" borderId="8" xfId="1" applyNumberFormat="1" applyAlignment="1" applyProtection="1">
      <alignment horizontal="center" vertical="center"/>
      <protection hidden="1"/>
    </xf>
    <xf numFmtId="0" fontId="14" fillId="7" borderId="9" xfId="3" applyAlignment="1" applyProtection="1">
      <alignment horizontal="center" vertical="center" wrapText="1"/>
      <protection hidden="1"/>
    </xf>
    <xf numFmtId="4" fontId="14" fillId="7" borderId="9" xfId="3" applyNumberFormat="1" applyAlignment="1" applyProtection="1">
      <alignment horizontal="center" vertical="center" wrapText="1"/>
      <protection hidden="1"/>
    </xf>
    <xf numFmtId="168" fontId="12" fillId="0" borderId="8" xfId="1" applyNumberFormat="1" applyAlignment="1" applyProtection="1">
      <alignment horizontal="center" vertical="center"/>
      <protection hidden="1"/>
    </xf>
    <xf numFmtId="0" fontId="2" fillId="0" borderId="5" xfId="5"/>
    <xf numFmtId="2" fontId="5" fillId="8" borderId="1" xfId="0" applyNumberFormat="1" applyFont="1" applyFill="1" applyBorder="1" applyAlignment="1" applyProtection="1">
      <alignment horizontal="center" vertical="center" wrapText="1"/>
      <protection hidden="1"/>
    </xf>
    <xf numFmtId="3" fontId="5" fillId="8" borderId="1" xfId="0" applyNumberFormat="1"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Continuous" vertical="center" wrapText="1"/>
      <protection hidden="1"/>
    </xf>
    <xf numFmtId="3" fontId="5" fillId="8" borderId="1" xfId="0" applyNumberFormat="1" applyFont="1" applyFill="1" applyBorder="1" applyAlignment="1" applyProtection="1">
      <alignment horizontal="centerContinuous" vertical="center" wrapText="1"/>
      <protection hidden="1"/>
    </xf>
    <xf numFmtId="166" fontId="5" fillId="8" borderId="1" xfId="4" applyNumberFormat="1" applyFont="1" applyFill="1" applyBorder="1" applyAlignment="1" applyProtection="1">
      <alignment horizontal="centerContinuous" vertical="center" wrapText="1"/>
      <protection hidden="1"/>
    </xf>
    <xf numFmtId="164" fontId="5" fillId="8" borderId="1" xfId="0" applyNumberFormat="1" applyFont="1" applyFill="1" applyBorder="1" applyAlignment="1" applyProtection="1">
      <alignment horizontal="centerContinuous" vertical="center" wrapText="1"/>
      <protection hidden="1"/>
    </xf>
    <xf numFmtId="165" fontId="5" fillId="8" borderId="1" xfId="0" applyNumberFormat="1" applyFont="1" applyFill="1" applyBorder="1" applyAlignment="1" applyProtection="1">
      <alignment horizontal="centerContinuous" vertical="center" wrapText="1"/>
      <protection hidden="1"/>
    </xf>
    <xf numFmtId="0" fontId="4" fillId="2" borderId="12" xfId="0" applyFont="1" applyFill="1" applyBorder="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3" fontId="6" fillId="8" borderId="1" xfId="0" applyNumberFormat="1" applyFont="1" applyFill="1" applyBorder="1" applyAlignment="1" applyProtection="1">
      <alignment horizontal="center" vertical="center" wrapText="1"/>
      <protection hidden="1"/>
    </xf>
    <xf numFmtId="0" fontId="2" fillId="0" borderId="5" xfId="5" applyProtection="1">
      <protection hidden="1"/>
    </xf>
    <xf numFmtId="0" fontId="0" fillId="0" borderId="0" xfId="0" applyAlignment="1" applyProtection="1">
      <alignment horizontal="center" vertical="center"/>
      <protection hidden="1"/>
    </xf>
    <xf numFmtId="0" fontId="2" fillId="0" borderId="5" xfId="5" applyAlignment="1" applyProtection="1">
      <alignment horizontal="center" vertical="center"/>
      <protection hidden="1"/>
    </xf>
    <xf numFmtId="0" fontId="2" fillId="0" borderId="5" xfId="5" pivotButton="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18" fillId="2" borderId="16" xfId="0" applyFont="1" applyFill="1" applyBorder="1" applyAlignment="1" applyProtection="1">
      <alignment horizontal="center" vertical="center" wrapText="1"/>
      <protection hidden="1"/>
    </xf>
    <xf numFmtId="164" fontId="6" fillId="8" borderId="1" xfId="0" applyNumberFormat="1" applyFont="1" applyFill="1" applyBorder="1" applyAlignment="1" applyProtection="1">
      <alignment horizontal="center" vertical="center" wrapText="1"/>
      <protection hidden="1"/>
    </xf>
    <xf numFmtId="166" fontId="6" fillId="8" borderId="1" xfId="4" applyNumberFormat="1" applyFont="1" applyFill="1" applyBorder="1" applyAlignment="1" applyProtection="1">
      <alignment horizontal="center" vertical="center" wrapText="1"/>
      <protection hidden="1"/>
    </xf>
    <xf numFmtId="0" fontId="0" fillId="0" borderId="0" xfId="0" pivotButton="1"/>
    <xf numFmtId="3" fontId="0" fillId="0" borderId="0" xfId="0" applyNumberFormat="1"/>
    <xf numFmtId="1" fontId="0" fillId="0" borderId="0" xfId="0" applyNumberFormat="1"/>
    <xf numFmtId="0" fontId="17" fillId="5" borderId="11" xfId="7" applyFont="1" applyFill="1" applyBorder="1" applyAlignment="1">
      <alignment horizontal="center" vertical="center"/>
    </xf>
    <xf numFmtId="167" fontId="6" fillId="8" borderId="1" xfId="4" applyNumberFormat="1" applyFont="1" applyFill="1" applyBorder="1" applyAlignment="1" applyProtection="1">
      <alignment horizontal="center" vertical="center" wrapText="1"/>
      <protection hidden="1"/>
    </xf>
    <xf numFmtId="167" fontId="6" fillId="8" borderId="1" xfId="0" applyNumberFormat="1" applyFont="1" applyFill="1" applyBorder="1" applyAlignment="1" applyProtection="1">
      <alignment horizontal="center" vertical="center" wrapText="1"/>
      <protection hidden="1"/>
    </xf>
    <xf numFmtId="3" fontId="12" fillId="0" borderId="8" xfId="1" pivotButton="1" applyNumberFormat="1" applyAlignment="1" applyProtection="1">
      <alignment horizontal="center" vertical="center"/>
      <protection hidden="1"/>
    </xf>
    <xf numFmtId="0" fontId="2" fillId="0" borderId="5" xfId="5" pivotButton="1" applyProtection="1">
      <protection hidden="1"/>
    </xf>
    <xf numFmtId="166" fontId="12" fillId="0" borderId="8" xfId="4" applyNumberFormat="1" applyFont="1" applyBorder="1" applyAlignment="1" applyProtection="1">
      <alignment horizontal="center" vertical="center"/>
      <protection hidden="1"/>
    </xf>
    <xf numFmtId="0" fontId="20" fillId="0" borderId="5" xfId="8"/>
    <xf numFmtId="0" fontId="21" fillId="0" borderId="5" xfId="8" applyFont="1" applyAlignment="1">
      <alignment vertical="center" wrapText="1"/>
    </xf>
    <xf numFmtId="0" fontId="3" fillId="0" borderId="5" xfId="8" applyFont="1" applyProtection="1">
      <protection hidden="1"/>
    </xf>
    <xf numFmtId="0" fontId="20" fillId="0" borderId="5" xfId="8" applyProtection="1">
      <protection hidden="1"/>
    </xf>
    <xf numFmtId="0" fontId="23" fillId="9" borderId="17" xfId="8" applyFont="1" applyFill="1" applyBorder="1" applyAlignment="1" applyProtection="1">
      <alignment horizontal="center" vertical="center" wrapText="1"/>
      <protection hidden="1"/>
    </xf>
    <xf numFmtId="0" fontId="25" fillId="3" borderId="17" xfId="8" applyFont="1" applyFill="1" applyBorder="1" applyAlignment="1" applyProtection="1">
      <alignment horizontal="center" vertical="center" wrapText="1"/>
      <protection locked="0"/>
    </xf>
    <xf numFmtId="0" fontId="28" fillId="9" borderId="17" xfId="8" applyFont="1" applyFill="1" applyBorder="1" applyAlignment="1" applyProtection="1">
      <alignment horizontal="center" vertical="center" wrapText="1"/>
      <protection hidden="1"/>
    </xf>
    <xf numFmtId="0" fontId="30" fillId="3" borderId="17" xfId="8" applyFont="1" applyFill="1" applyBorder="1" applyAlignment="1" applyProtection="1">
      <alignment horizontal="center" vertical="center" wrapText="1"/>
      <protection locked="0"/>
    </xf>
    <xf numFmtId="0" fontId="31" fillId="3" borderId="17" xfId="8" applyFont="1" applyFill="1" applyBorder="1" applyAlignment="1" applyProtection="1">
      <alignment horizontal="center" vertical="center" wrapText="1"/>
      <protection locked="0"/>
    </xf>
    <xf numFmtId="0" fontId="3" fillId="5" borderId="5" xfId="8" applyFont="1" applyFill="1" applyProtection="1">
      <protection hidden="1"/>
    </xf>
    <xf numFmtId="0" fontId="25" fillId="0" borderId="5" xfId="8" applyFont="1" applyProtection="1">
      <protection hidden="1"/>
    </xf>
    <xf numFmtId="0" fontId="25" fillId="0" borderId="5" xfId="8" applyFont="1" applyAlignment="1" applyProtection="1">
      <alignment horizontal="center" vertical="center"/>
      <protection hidden="1"/>
    </xf>
    <xf numFmtId="0" fontId="25" fillId="0" borderId="5" xfId="8" applyFont="1" applyAlignment="1" applyProtection="1">
      <alignment vertical="center" wrapText="1"/>
      <protection hidden="1"/>
    </xf>
    <xf numFmtId="0" fontId="30" fillId="3" borderId="24" xfId="8" applyFont="1" applyFill="1" applyBorder="1" applyAlignment="1" applyProtection="1">
      <alignment horizontal="center" vertical="center" wrapText="1"/>
      <protection locked="0"/>
    </xf>
    <xf numFmtId="49" fontId="3" fillId="0" borderId="5" xfId="8" applyNumberFormat="1" applyFont="1" applyProtection="1">
      <protection hidden="1"/>
    </xf>
    <xf numFmtId="0" fontId="3" fillId="0" borderId="5" xfId="8" applyFont="1" applyAlignment="1" applyProtection="1">
      <alignment vertical="center"/>
      <protection hidden="1"/>
    </xf>
    <xf numFmtId="49" fontId="3" fillId="0" borderId="5" xfId="8" applyNumberFormat="1" applyFont="1" applyAlignment="1" applyProtection="1">
      <alignment vertical="center"/>
      <protection hidden="1"/>
    </xf>
    <xf numFmtId="0" fontId="34" fillId="2" borderId="1" xfId="8" applyFont="1" applyFill="1" applyBorder="1" applyAlignment="1" applyProtection="1">
      <alignment horizontal="center" vertical="center" wrapText="1"/>
      <protection hidden="1"/>
    </xf>
    <xf numFmtId="0" fontId="23" fillId="2" borderId="1" xfId="8" applyFont="1" applyFill="1" applyBorder="1" applyAlignment="1" applyProtection="1">
      <alignment horizontal="center" vertical="center" wrapText="1"/>
      <protection hidden="1"/>
    </xf>
    <xf numFmtId="0" fontId="30" fillId="12" borderId="24" xfId="8" applyFont="1" applyFill="1" applyBorder="1" applyAlignment="1" applyProtection="1">
      <alignment horizontal="center" vertical="center" wrapText="1"/>
      <protection hidden="1"/>
    </xf>
    <xf numFmtId="0" fontId="30" fillId="12" borderId="24" xfId="8" quotePrefix="1" applyFont="1" applyFill="1" applyBorder="1" applyAlignment="1" applyProtection="1">
      <alignment horizontal="center" vertical="center" wrapText="1"/>
      <protection hidden="1"/>
    </xf>
    <xf numFmtId="169" fontId="30" fillId="12" borderId="24" xfId="8" applyNumberFormat="1" applyFont="1" applyFill="1" applyBorder="1" applyAlignment="1" applyProtection="1">
      <alignment horizontal="center" vertical="center" wrapText="1"/>
      <protection hidden="1"/>
    </xf>
    <xf numFmtId="0" fontId="23" fillId="2" borderId="4" xfId="8" applyFont="1" applyFill="1" applyBorder="1" applyAlignment="1" applyProtection="1">
      <alignment horizontal="center" vertical="center" wrapText="1"/>
      <protection hidden="1"/>
    </xf>
    <xf numFmtId="0" fontId="23" fillId="2" borderId="23" xfId="8" applyFont="1" applyFill="1" applyBorder="1" applyAlignment="1" applyProtection="1">
      <alignment horizontal="center" vertical="center" wrapText="1"/>
      <protection hidden="1"/>
    </xf>
    <xf numFmtId="0" fontId="30" fillId="3" borderId="18" xfId="8" applyFont="1" applyFill="1" applyBorder="1" applyAlignment="1" applyProtection="1">
      <alignment horizontal="center" vertical="center" wrapText="1"/>
      <protection locked="0"/>
    </xf>
    <xf numFmtId="0" fontId="5" fillId="3" borderId="5" xfId="8" applyFont="1" applyFill="1" applyAlignment="1" applyProtection="1">
      <alignment horizontal="center" vertical="center" wrapText="1"/>
      <protection hidden="1"/>
    </xf>
    <xf numFmtId="0" fontId="3" fillId="3" borderId="5" xfId="8" applyFont="1" applyFill="1" applyAlignment="1" applyProtection="1">
      <alignment vertical="center"/>
      <protection hidden="1"/>
    </xf>
    <xf numFmtId="0" fontId="25" fillId="12" borderId="24" xfId="8" applyFont="1" applyFill="1" applyBorder="1" applyAlignment="1" applyProtection="1">
      <alignment horizontal="center" vertical="center" wrapText="1"/>
      <protection hidden="1"/>
    </xf>
    <xf numFmtId="164" fontId="25" fillId="12" borderId="24" xfId="8" applyNumberFormat="1" applyFont="1" applyFill="1" applyBorder="1" applyAlignment="1" applyProtection="1">
      <alignment horizontal="center" vertical="center" wrapText="1"/>
      <protection hidden="1"/>
    </xf>
    <xf numFmtId="164" fontId="23" fillId="2" borderId="1" xfId="8" applyNumberFormat="1" applyFont="1" applyFill="1" applyBorder="1" applyAlignment="1" applyProtection="1">
      <alignment horizontal="center" vertical="center"/>
      <protection hidden="1"/>
    </xf>
    <xf numFmtId="9" fontId="23" fillId="12" borderId="1" xfId="8" applyNumberFormat="1" applyFont="1" applyFill="1" applyBorder="1" applyAlignment="1" applyProtection="1">
      <alignment horizontal="center" vertical="center" wrapText="1"/>
      <protection hidden="1"/>
    </xf>
    <xf numFmtId="0" fontId="23" fillId="12" borderId="1" xfId="8" applyFont="1" applyFill="1" applyBorder="1" applyAlignment="1" applyProtection="1">
      <alignment horizontal="center" vertical="center" wrapText="1"/>
      <protection hidden="1"/>
    </xf>
    <xf numFmtId="9" fontId="23" fillId="2" borderId="1" xfId="8" applyNumberFormat="1" applyFont="1" applyFill="1" applyBorder="1" applyAlignment="1" applyProtection="1">
      <alignment horizontal="center" vertical="center" wrapText="1"/>
      <protection hidden="1"/>
    </xf>
    <xf numFmtId="0" fontId="23" fillId="2" borderId="24" xfId="8" applyFont="1" applyFill="1" applyBorder="1" applyAlignment="1" applyProtection="1">
      <alignment horizontal="center" vertical="center" wrapText="1"/>
      <protection hidden="1"/>
    </xf>
    <xf numFmtId="0" fontId="25" fillId="3" borderId="1" xfId="8" applyFont="1" applyFill="1" applyBorder="1" applyAlignment="1" applyProtection="1">
      <alignment horizontal="center" vertical="center" wrapText="1"/>
      <protection hidden="1"/>
    </xf>
    <xf numFmtId="49" fontId="25" fillId="0" borderId="5" xfId="8" applyNumberFormat="1" applyFont="1" applyProtection="1">
      <protection hidden="1"/>
    </xf>
    <xf numFmtId="0" fontId="20" fillId="0" borderId="5" xfId="11"/>
    <xf numFmtId="0" fontId="10" fillId="4" borderId="6" xfId="11" applyFont="1" applyFill="1" applyBorder="1" applyAlignment="1">
      <alignment horizontal="center" vertical="center" wrapText="1"/>
    </xf>
    <xf numFmtId="0" fontId="10" fillId="3" borderId="6" xfId="11" applyFont="1" applyFill="1" applyBorder="1" applyAlignment="1">
      <alignment horizontal="center" vertical="center" wrapText="1"/>
    </xf>
    <xf numFmtId="0" fontId="10" fillId="3" borderId="7" xfId="11" applyFont="1" applyFill="1" applyBorder="1" applyAlignment="1">
      <alignment horizontal="center" vertical="center" wrapText="1"/>
    </xf>
    <xf numFmtId="0" fontId="11" fillId="3" borderId="6" xfId="11" applyFont="1" applyFill="1" applyBorder="1" applyAlignment="1">
      <alignment horizontal="center" vertical="center" wrapText="1"/>
    </xf>
    <xf numFmtId="0" fontId="10" fillId="3" borderId="5" xfId="11" applyFont="1" applyFill="1" applyAlignment="1">
      <alignment horizontal="center" vertical="center" wrapText="1"/>
    </xf>
    <xf numFmtId="0" fontId="11" fillId="3" borderId="6" xfId="11" applyFont="1" applyFill="1" applyBorder="1" applyAlignment="1">
      <alignment horizontal="center"/>
    </xf>
    <xf numFmtId="0" fontId="7" fillId="3" borderId="5" xfId="11" applyFont="1" applyFill="1"/>
    <xf numFmtId="170" fontId="2" fillId="0" borderId="5" xfId="5" applyNumberFormat="1" applyAlignment="1" applyProtection="1">
      <alignment horizontal="center" vertical="center"/>
      <protection hidden="1"/>
    </xf>
    <xf numFmtId="2" fontId="2" fillId="0" borderId="5" xfId="5" applyNumberFormat="1" applyAlignment="1" applyProtection="1">
      <alignment horizontal="center" vertical="center"/>
      <protection hidden="1"/>
    </xf>
    <xf numFmtId="1" fontId="2" fillId="0" borderId="5" xfId="5" applyNumberFormat="1" applyAlignment="1" applyProtection="1">
      <alignment horizontal="center" vertical="center"/>
      <protection hidden="1"/>
    </xf>
    <xf numFmtId="167" fontId="2" fillId="0" borderId="5" xfId="5" applyNumberFormat="1" applyAlignment="1" applyProtection="1">
      <alignment horizontal="center" vertical="center"/>
      <protection hidden="1"/>
    </xf>
    <xf numFmtId="165" fontId="2" fillId="0" borderId="5" xfId="5" applyNumberFormat="1" applyAlignment="1" applyProtection="1">
      <alignment horizontal="center" vertical="center"/>
      <protection hidden="1"/>
    </xf>
    <xf numFmtId="43" fontId="2" fillId="0" borderId="5" xfId="5" applyNumberFormat="1" applyAlignment="1" applyProtection="1">
      <alignment horizontal="center" vertical="center"/>
      <protection hidden="1"/>
    </xf>
    <xf numFmtId="164" fontId="2" fillId="0" borderId="5" xfId="5" applyNumberFormat="1" applyAlignment="1" applyProtection="1">
      <alignment horizontal="center" vertical="center"/>
      <protection hidden="1"/>
    </xf>
    <xf numFmtId="166" fontId="2" fillId="0" borderId="5" xfId="4" applyNumberFormat="1" applyFont="1" applyBorder="1" applyAlignment="1" applyProtection="1">
      <alignment horizontal="center" vertical="center"/>
      <protection hidden="1"/>
    </xf>
    <xf numFmtId="0" fontId="23" fillId="2" borderId="1" xfId="8" applyFont="1" applyFill="1" applyBorder="1" applyAlignment="1" applyProtection="1">
      <alignment horizontal="center" vertical="center" wrapText="1"/>
      <protection locked="0" hidden="1"/>
    </xf>
    <xf numFmtId="0" fontId="23" fillId="2" borderId="24" xfId="8" applyFont="1" applyFill="1" applyBorder="1" applyAlignment="1" applyProtection="1">
      <alignment horizontal="center" vertical="center" wrapText="1"/>
      <protection locked="0" hidden="1"/>
    </xf>
    <xf numFmtId="164" fontId="23" fillId="2" borderId="1" xfId="8" applyNumberFormat="1" applyFont="1" applyFill="1" applyBorder="1" applyAlignment="1" applyProtection="1">
      <alignment horizontal="center" vertical="center"/>
      <protection locked="0" hidden="1"/>
    </xf>
    <xf numFmtId="0" fontId="25" fillId="0" borderId="5" xfId="8" applyFont="1" applyProtection="1">
      <protection locked="0" hidden="1"/>
    </xf>
    <xf numFmtId="0" fontId="0" fillId="0" borderId="0" xfId="0" applyProtection="1">
      <protection locked="0" hidden="1"/>
    </xf>
    <xf numFmtId="0" fontId="23" fillId="9" borderId="25" xfId="8" applyFont="1" applyFill="1" applyBorder="1" applyAlignment="1" applyProtection="1">
      <alignment horizontal="center" vertical="center" wrapText="1"/>
      <protection hidden="1"/>
    </xf>
    <xf numFmtId="0" fontId="30" fillId="3" borderId="25" xfId="8" applyFont="1" applyFill="1" applyBorder="1" applyAlignment="1" applyProtection="1">
      <alignment horizontal="center" vertical="center" wrapText="1"/>
      <protection locked="0"/>
    </xf>
    <xf numFmtId="0" fontId="30" fillId="3" borderId="26" xfId="8" applyFont="1" applyFill="1" applyBorder="1" applyAlignment="1" applyProtection="1">
      <alignment horizontal="center" vertical="center" wrapText="1"/>
      <protection locked="0"/>
    </xf>
    <xf numFmtId="3" fontId="30" fillId="3" borderId="21" xfId="8" applyNumberFormat="1" applyFont="1" applyFill="1" applyBorder="1" applyAlignment="1" applyProtection="1">
      <alignment horizontal="center" vertical="center" wrapText="1"/>
      <protection locked="0"/>
    </xf>
    <xf numFmtId="0" fontId="23" fillId="9" borderId="21" xfId="8" applyFont="1" applyFill="1" applyBorder="1" applyAlignment="1" applyProtection="1">
      <alignment horizontal="center" vertical="center" wrapText="1"/>
      <protection hidden="1"/>
    </xf>
    <xf numFmtId="0" fontId="23" fillId="3" borderId="17" xfId="8" applyFont="1" applyFill="1" applyBorder="1" applyAlignment="1">
      <alignment horizontal="center" vertical="center" wrapText="1"/>
    </xf>
    <xf numFmtId="0" fontId="23" fillId="0" borderId="25" xfId="8" applyFont="1" applyBorder="1" applyAlignment="1" applyProtection="1">
      <alignment horizontal="center" vertical="center" wrapText="1"/>
      <protection locked="0" hidden="1"/>
    </xf>
    <xf numFmtId="0" fontId="21" fillId="0" borderId="5" xfId="8" applyFont="1" applyAlignment="1">
      <alignment horizontal="center" vertical="center" wrapText="1"/>
    </xf>
    <xf numFmtId="0" fontId="20" fillId="0" borderId="5" xfId="8"/>
    <xf numFmtId="0" fontId="22" fillId="0" borderId="5" xfId="8" applyFont="1" applyAlignment="1">
      <alignment horizontal="center"/>
    </xf>
    <xf numFmtId="0" fontId="23" fillId="9" borderId="33" xfId="8" applyFont="1" applyFill="1" applyBorder="1" applyAlignment="1" applyProtection="1">
      <alignment horizontal="center" vertical="center" wrapText="1"/>
      <protection hidden="1"/>
    </xf>
    <xf numFmtId="0" fontId="23" fillId="9" borderId="30" xfId="8" applyFont="1" applyFill="1" applyBorder="1" applyAlignment="1" applyProtection="1">
      <alignment horizontal="center" vertical="center" wrapText="1"/>
      <protection hidden="1"/>
    </xf>
    <xf numFmtId="0" fontId="23" fillId="0" borderId="32" xfId="8" applyFont="1" applyBorder="1" applyAlignment="1" applyProtection="1">
      <alignment horizontal="center" vertical="center" wrapText="1"/>
      <protection locked="0" hidden="1"/>
    </xf>
    <xf numFmtId="0" fontId="23" fillId="0" borderId="27" xfId="8" applyFont="1" applyBorder="1" applyAlignment="1" applyProtection="1">
      <alignment horizontal="center" vertical="center" wrapText="1"/>
      <protection locked="0" hidden="1"/>
    </xf>
    <xf numFmtId="0" fontId="23" fillId="9" borderId="17" xfId="8" applyFont="1" applyFill="1" applyBorder="1" applyAlignment="1" applyProtection="1">
      <alignment horizontal="center" vertical="center" wrapText="1"/>
      <protection hidden="1"/>
    </xf>
    <xf numFmtId="0" fontId="24" fillId="10" borderId="17" xfId="8" applyFont="1" applyFill="1" applyBorder="1" applyProtection="1">
      <protection hidden="1"/>
    </xf>
    <xf numFmtId="0" fontId="25" fillId="3" borderId="17" xfId="8" applyFont="1" applyFill="1" applyBorder="1" applyAlignment="1" applyProtection="1">
      <alignment horizontal="center" vertical="center" wrapText="1"/>
      <protection locked="0"/>
    </xf>
    <xf numFmtId="0" fontId="24" fillId="0" borderId="17" xfId="8" applyFont="1" applyBorder="1" applyProtection="1">
      <protection locked="0"/>
    </xf>
    <xf numFmtId="0" fontId="25" fillId="9" borderId="25" xfId="8" applyFont="1" applyFill="1" applyBorder="1" applyAlignment="1" applyProtection="1">
      <alignment horizontal="center" vertical="center" wrapText="1"/>
      <protection hidden="1"/>
    </xf>
    <xf numFmtId="0" fontId="23" fillId="9" borderId="25" xfId="8" applyFont="1" applyFill="1" applyBorder="1" applyAlignment="1" applyProtection="1">
      <alignment horizontal="center" vertical="center" wrapText="1"/>
      <protection hidden="1"/>
    </xf>
    <xf numFmtId="164" fontId="30" fillId="3" borderId="25" xfId="8" applyNumberFormat="1" applyFont="1" applyFill="1" applyBorder="1" applyAlignment="1" applyProtection="1">
      <alignment horizontal="center" vertical="center" wrapText="1"/>
      <protection locked="0"/>
    </xf>
    <xf numFmtId="0" fontId="30" fillId="3" borderId="25" xfId="8" applyFont="1" applyFill="1" applyBorder="1" applyAlignment="1" applyProtection="1">
      <alignment horizontal="center" vertical="center" wrapText="1"/>
      <protection locked="0"/>
    </xf>
    <xf numFmtId="0" fontId="23" fillId="9" borderId="28" xfId="8" applyFont="1" applyFill="1" applyBorder="1" applyAlignment="1" applyProtection="1">
      <alignment horizontal="center" vertical="center" wrapText="1"/>
      <protection hidden="1"/>
    </xf>
    <xf numFmtId="0" fontId="23" fillId="9" borderId="29" xfId="8" applyFont="1" applyFill="1" applyBorder="1" applyAlignment="1" applyProtection="1">
      <alignment horizontal="center" vertical="center" wrapText="1"/>
      <protection hidden="1"/>
    </xf>
    <xf numFmtId="0" fontId="23" fillId="9" borderId="31" xfId="8" applyFont="1" applyFill="1" applyBorder="1" applyAlignment="1" applyProtection="1">
      <alignment horizontal="center" vertical="center" wrapText="1"/>
      <protection hidden="1"/>
    </xf>
    <xf numFmtId="0" fontId="28" fillId="9" borderId="17" xfId="8" applyFont="1" applyFill="1" applyBorder="1" applyAlignment="1" applyProtection="1">
      <alignment horizontal="center" vertical="center" wrapText="1"/>
      <protection hidden="1"/>
    </xf>
    <xf numFmtId="0" fontId="29" fillId="10" borderId="17" xfId="8" applyFont="1" applyFill="1" applyBorder="1" applyProtection="1">
      <protection hidden="1"/>
    </xf>
    <xf numFmtId="0" fontId="30" fillId="3" borderId="17" xfId="8" applyFont="1" applyFill="1" applyBorder="1" applyAlignment="1" applyProtection="1">
      <alignment horizontal="center" vertical="center" wrapText="1"/>
      <protection locked="0"/>
    </xf>
    <xf numFmtId="0" fontId="3" fillId="0" borderId="5" xfId="8" applyFont="1" applyAlignment="1" applyProtection="1">
      <alignment horizontal="center" vertical="center"/>
      <protection hidden="1"/>
    </xf>
    <xf numFmtId="0" fontId="20" fillId="0" borderId="5" xfId="8" applyProtection="1">
      <protection hidden="1"/>
    </xf>
    <xf numFmtId="0" fontId="28" fillId="9" borderId="1" xfId="8" applyFont="1" applyFill="1" applyBorder="1" applyAlignment="1" applyProtection="1">
      <alignment horizontal="center" vertical="center" wrapText="1"/>
      <protection hidden="1"/>
    </xf>
    <xf numFmtId="0" fontId="29" fillId="10" borderId="18" xfId="8" applyFont="1" applyFill="1" applyBorder="1" applyProtection="1">
      <protection hidden="1"/>
    </xf>
    <xf numFmtId="0" fontId="30" fillId="3" borderId="1" xfId="8" applyFont="1" applyFill="1" applyBorder="1" applyAlignment="1" applyProtection="1">
      <alignment horizontal="center" vertical="center" wrapText="1"/>
      <protection locked="0"/>
    </xf>
    <xf numFmtId="0" fontId="24" fillId="0" borderId="3" xfId="8" applyFont="1" applyBorder="1" applyProtection="1">
      <protection locked="0"/>
    </xf>
    <xf numFmtId="0" fontId="24" fillId="0" borderId="18" xfId="8" applyFont="1" applyBorder="1" applyProtection="1">
      <protection locked="0"/>
    </xf>
    <xf numFmtId="0" fontId="28" fillId="9" borderId="4" xfId="8" applyFont="1" applyFill="1" applyBorder="1" applyAlignment="1" applyProtection="1">
      <alignment horizontal="center" vertical="center" wrapText="1"/>
      <protection hidden="1"/>
    </xf>
    <xf numFmtId="0" fontId="29" fillId="10" borderId="2" xfId="8" applyFont="1" applyFill="1" applyBorder="1" applyProtection="1">
      <protection hidden="1"/>
    </xf>
    <xf numFmtId="0" fontId="29" fillId="10" borderId="19" xfId="8" applyFont="1" applyFill="1" applyBorder="1" applyProtection="1">
      <protection hidden="1"/>
    </xf>
    <xf numFmtId="0" fontId="29" fillId="10" borderId="3" xfId="8" applyFont="1" applyFill="1" applyBorder="1" applyProtection="1">
      <protection hidden="1"/>
    </xf>
    <xf numFmtId="0" fontId="4" fillId="2" borderId="14" xfId="0" applyFont="1" applyFill="1" applyBorder="1" applyAlignment="1" applyProtection="1">
      <alignment horizontal="center" vertical="center" wrapText="1"/>
      <protection hidden="1"/>
    </xf>
    <xf numFmtId="0" fontId="4" fillId="2" borderId="15" xfId="0" applyFont="1" applyFill="1" applyBorder="1" applyAlignment="1" applyProtection="1">
      <alignment horizontal="center" vertical="center" wrapText="1"/>
      <protection hidden="1"/>
    </xf>
    <xf numFmtId="0" fontId="33" fillId="9" borderId="23" xfId="8" applyFont="1" applyFill="1" applyBorder="1" applyAlignment="1" applyProtection="1">
      <alignment horizontal="center" vertical="center" wrapText="1"/>
      <protection hidden="1"/>
    </xf>
    <xf numFmtId="0" fontId="24" fillId="10" borderId="23" xfId="8" applyFont="1" applyFill="1" applyBorder="1" applyProtection="1">
      <protection hidden="1"/>
    </xf>
    <xf numFmtId="0" fontId="25" fillId="11" borderId="23" xfId="8" applyFont="1" applyFill="1" applyBorder="1" applyAlignment="1" applyProtection="1">
      <alignment horizontal="left" vertical="center" wrapText="1"/>
      <protection locked="0"/>
    </xf>
    <xf numFmtId="0" fontId="24" fillId="5" borderId="23" xfId="8" applyFont="1" applyFill="1" applyBorder="1" applyProtection="1">
      <protection locked="0"/>
    </xf>
    <xf numFmtId="0" fontId="32" fillId="9" borderId="20" xfId="8" applyFont="1" applyFill="1" applyBorder="1" applyAlignment="1" applyProtection="1">
      <alignment horizontal="left" vertical="center"/>
      <protection hidden="1"/>
    </xf>
    <xf numFmtId="0" fontId="32" fillId="9" borderId="21" xfId="8" applyFont="1" applyFill="1" applyBorder="1" applyAlignment="1" applyProtection="1">
      <alignment horizontal="left" vertical="center"/>
      <protection hidden="1"/>
    </xf>
    <xf numFmtId="0" fontId="32" fillId="9" borderId="22" xfId="8" applyFont="1" applyFill="1" applyBorder="1" applyAlignment="1" applyProtection="1">
      <alignment horizontal="left" vertical="center"/>
      <protection hidden="1"/>
    </xf>
  </cellXfs>
  <cellStyles count="13">
    <cellStyle name="Cont_Tabla" xfId="1" xr:uid="{00000000-0005-0000-0000-000000000000}"/>
    <cellStyle name="Formula" xfId="2" xr:uid="{00000000-0005-0000-0000-000001000000}"/>
    <cellStyle name="Head_1" xfId="7" xr:uid="{00000000-0005-0000-0000-000002000000}"/>
    <cellStyle name="Head_Tabla_2" xfId="3" xr:uid="{00000000-0005-0000-0000-000003000000}"/>
    <cellStyle name="Normal" xfId="0" builtinId="0"/>
    <cellStyle name="Normal 10" xfId="11" xr:uid="{00000000-0005-0000-0000-000005000000}"/>
    <cellStyle name="Normal 2" xfId="5" xr:uid="{00000000-0005-0000-0000-000006000000}"/>
    <cellStyle name="Normal 2 2" xfId="9" xr:uid="{00000000-0005-0000-0000-000007000000}"/>
    <cellStyle name="Normal 3" xfId="8" xr:uid="{00000000-0005-0000-0000-000008000000}"/>
    <cellStyle name="Normal 7" xfId="10" xr:uid="{00000000-0005-0000-0000-000009000000}"/>
    <cellStyle name="Porcentaje" xfId="4" builtinId="5"/>
    <cellStyle name="Porcentaje 2" xfId="6" xr:uid="{00000000-0005-0000-0000-00000B000000}"/>
    <cellStyle name="Porcentaje 2 2" xfId="12" xr:uid="{00000000-0005-0000-0000-00000C000000}"/>
  </cellStyles>
  <dxfs count="118">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numFmt numFmtId="1" formatCode="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6" formatCode="0.0%"/>
      <alignment horizontal="center" vertical="center" textRotation="0" wrapText="0" indent="0" justifyLastLine="0" shrinkToFit="0" readingOrder="0"/>
      <protection locked="1" hidden="1"/>
    </dxf>
    <dxf>
      <numFmt numFmtId="166" formatCode="0.0%"/>
      <alignment horizontal="center" vertical="center" textRotation="0" wrapText="0" indent="0" justifyLastLine="0" shrinkToFit="0" readingOrder="0"/>
      <protection locked="1" hidden="1"/>
    </dxf>
    <dxf>
      <numFmt numFmtId="164" formatCode="&quot;$&quot;#,##0"/>
      <alignment horizontal="center" vertical="center" textRotation="0" wrapText="0" indent="0" justifyLastLine="0" shrinkToFit="0" readingOrder="0"/>
      <protection locked="1" hidden="1"/>
    </dxf>
    <dxf>
      <numFmt numFmtId="164" formatCode="&quot;$&quot;#,##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35" formatCode="_-* #,##0.00_-;\-* #,##0.00_-;_-* &quot;-&quot;??_-;_-@_-"/>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165" formatCode="#,##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167" formatCode="0.0"/>
      <alignment horizontal="center" vertical="center" textRotation="0" wrapText="0" indent="0" justifyLastLine="0" shrinkToFit="0" readingOrder="0"/>
      <protection locked="1" hidden="1"/>
    </dxf>
    <dxf>
      <numFmt numFmtId="1" formatCode="0"/>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2" formatCode="0.00"/>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170" formatCode="h:mm\ AM/PM"/>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numFmt numFmtId="0" formatCode="General"/>
      <alignment horizontal="center" vertical="center" textRotation="0" wrapText="0" indent="0" justifyLastLine="0" shrinkToFit="0" readingOrder="0"/>
      <protection locked="1" hidden="1"/>
    </dxf>
    <dxf>
      <border outline="0">
        <top style="thin">
          <color theme="4" tint="0.39997558519241921"/>
        </top>
      </border>
    </dxf>
    <dxf>
      <alignment horizontal="center" vertical="center" textRotation="0" wrapText="0" indent="0" justifyLastLine="0" shrinkToFit="0" readingOrder="0"/>
      <protection locked="1" hidden="1"/>
    </dxf>
    <dxf>
      <border outline="0">
        <bottom style="thick">
          <color theme="4" tint="-0.249977111117893"/>
        </bottom>
      </border>
    </dxf>
    <dxf>
      <font>
        <b/>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rgb="FF00668A"/>
        <name val="Arial"/>
        <scheme val="none"/>
      </font>
      <numFmt numFmtId="166" formatCode="0.0%"/>
      <fill>
        <patternFill patternType="solid">
          <fgColor rgb="FFC5E0B3"/>
          <bgColor theme="9" tint="0.79998168889431442"/>
        </patternFill>
      </fill>
      <alignment horizontal="center" vertical="center" textRotation="0" wrapText="1" indent="0" justifyLastLine="0" shrinkToFit="0" readingOrder="0"/>
      <border diagonalUp="0" diagonalDown="0">
        <left/>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7" formatCode="0.0"/>
      <fill>
        <patternFill patternType="solid">
          <fgColor rgb="FFC5E0B3"/>
          <bgColor theme="9" tint="0.79998168889431442"/>
        </patternFill>
      </fill>
      <alignment horizontal="center" vertical="center" textRotation="0" wrapText="1" indent="0" justifyLastLine="0" shrinkToFit="0" readingOrder="0"/>
      <border diagonalUp="0" diagonalDown="0" outline="0">
        <left style="hair">
          <color rgb="FF000000"/>
        </left>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6" formatCode="0.0%"/>
      <fill>
        <patternFill patternType="solid">
          <fgColor rgb="FFC5E0B3"/>
          <bgColor theme="9" tint="0.79998168889431442"/>
        </patternFill>
      </fill>
      <alignment horizontal="center"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protection locked="1" hidden="1"/>
    </dxf>
    <dxf>
      <font>
        <b val="0"/>
        <i val="0"/>
        <strike val="0"/>
        <condense val="0"/>
        <extend val="0"/>
        <outline val="0"/>
        <shadow val="0"/>
        <u val="none"/>
        <vertAlign val="baseline"/>
        <sz val="9"/>
        <color rgb="FF00668A"/>
        <name val="Arial"/>
        <scheme val="none"/>
      </font>
      <numFmt numFmtId="164" formatCode="&quot;$&quot;#,##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164" formatCode="&quot;$&quot;#,##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9"/>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2" formatCode="0.0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val="0"/>
        <i val="0"/>
        <strike val="0"/>
        <condense val="0"/>
        <extend val="0"/>
        <outline val="0"/>
        <shadow val="0"/>
        <u val="none"/>
        <vertAlign val="baseline"/>
        <sz val="10"/>
        <color rgb="FF00668A"/>
        <name val="Arial"/>
        <scheme val="none"/>
      </font>
      <numFmt numFmtId="3" formatCode="#,##0"/>
      <fill>
        <patternFill patternType="solid">
          <fgColor rgb="FFC5E0B3"/>
          <bgColor theme="9" tint="0.79998168889431442"/>
        </patternFill>
      </fill>
      <alignment horizontal="center" vertical="center" textRotation="0" wrapText="1" indent="0" justifyLastLine="0" shrinkToFit="0" readingOrder="0"/>
      <border diagonalUp="0" diagonalDown="0">
        <left style="hair">
          <color rgb="FF000000"/>
        </left>
        <right/>
        <top style="hair">
          <color rgb="FF000000"/>
        </top>
        <bottom style="hair">
          <color rgb="FF000000"/>
        </bottom>
        <vertical/>
        <horizontal/>
      </border>
      <protection locked="1" hidden="1"/>
    </dxf>
    <dxf>
      <font>
        <b/>
        <i val="0"/>
        <strike val="0"/>
        <condense val="0"/>
        <extend val="0"/>
        <outline val="0"/>
        <shadow val="0"/>
        <u val="none"/>
        <vertAlign val="baseline"/>
        <sz val="10"/>
        <color rgb="FF00668A"/>
        <name val="Arial"/>
        <scheme val="none"/>
      </font>
      <fill>
        <patternFill patternType="solid">
          <fgColor rgb="FFC5E0B3"/>
          <bgColor rgb="FFC5E0B3"/>
        </patternFill>
      </fill>
      <alignment horizontal="center" vertical="center" textRotation="0" wrapText="1" indent="0" justifyLastLine="0" shrinkToFit="0" readingOrder="0"/>
      <border diagonalUp="0" diagonalDown="0">
        <left/>
        <right/>
        <top style="hair">
          <color rgb="FF000000"/>
        </top>
        <bottom/>
        <vertical/>
        <horizontal/>
      </border>
      <protection locked="1" hidden="1"/>
    </dxf>
    <dxf>
      <border outline="0">
        <left style="hair">
          <color rgb="FF000000"/>
        </left>
        <top style="hair">
          <color rgb="FF000000"/>
        </top>
      </border>
    </dxf>
    <dxf>
      <font>
        <b val="0"/>
        <i val="0"/>
        <strike val="0"/>
        <condense val="0"/>
        <extend val="0"/>
        <outline val="0"/>
        <shadow val="0"/>
        <u val="none"/>
        <vertAlign val="baseline"/>
        <sz val="9"/>
        <color rgb="FF00668A"/>
        <name val="Arial"/>
        <scheme val="none"/>
      </font>
      <fill>
        <patternFill patternType="solid">
          <fgColor rgb="FFC5E0B3"/>
          <bgColor theme="9" tint="0.79998168889431442"/>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rgb="FF00668A"/>
        <name val="Arial"/>
        <scheme val="none"/>
      </font>
      <fill>
        <patternFill patternType="solid">
          <fgColor rgb="FFC5E0B3"/>
          <bgColor rgb="FFC5E0B3"/>
        </patternFill>
      </fill>
      <alignment horizontal="center" vertical="center" textRotation="0" wrapText="1" indent="0" justifyLastLine="0" shrinkToFit="0" readingOrder="0"/>
      <protection locked="1" hidden="1"/>
    </dxf>
    <dxf>
      <numFmt numFmtId="1" formatCode="0"/>
    </dxf>
    <dxf>
      <numFmt numFmtId="1" formatCode="0"/>
    </dxf>
    <dxf>
      <numFmt numFmtId="1"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color theme="1"/>
      </font>
      <border>
        <bottom style="thin">
          <color theme="9"/>
        </bottom>
        <vertical/>
        <horizontal/>
      </border>
    </dxf>
    <dxf>
      <font>
        <color theme="1"/>
      </font>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2" defaultTableStyle="TableStyleMedium2" defaultPivotStyle="PivotStyleLight16">
    <tableStyle name="Invisible" pivot="0" table="0" count="0" xr9:uid="{A8D0C38E-E888-452C-8D46-97E4157BCFA8}"/>
    <tableStyle name="PIMS_Estilo_2" pivot="0" table="0" count="10" xr9:uid="{00000000-0011-0000-FFFF-FFFF00000000}">
      <tableStyleElement type="wholeTable" dxfId="117"/>
      <tableStyleElement type="headerRow" dxfId="11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PIMS_Estilo_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3.xml"/><Relationship Id="rId18" Type="http://schemas.microsoft.com/office/2007/relationships/slicerCache" Target="slicerCaches/slicerCache8.xml"/><Relationship Id="rId26" Type="http://schemas.microsoft.com/office/2007/relationships/slicerCache" Target="slicerCaches/slicerCache16.xml"/><Relationship Id="rId3" Type="http://schemas.openxmlformats.org/officeDocument/2006/relationships/worksheet" Target="worksheets/sheet3.xml"/><Relationship Id="rId21" Type="http://schemas.microsoft.com/office/2007/relationships/slicerCache" Target="slicerCaches/slicerCache11.xml"/><Relationship Id="rId34"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microsoft.com/office/2007/relationships/slicerCache" Target="slicerCaches/slicerCache15.xml"/><Relationship Id="rId33"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29" Type="http://schemas.microsoft.com/office/2007/relationships/slicerCache" Target="slicerCaches/slicerCache19.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microsoft.com/office/2007/relationships/slicerCache" Target="slicerCaches/slicerCache14.xml"/><Relationship Id="rId32"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5.xml"/><Relationship Id="rId23" Type="http://schemas.microsoft.com/office/2007/relationships/slicerCache" Target="slicerCaches/slicerCache13.xml"/><Relationship Id="rId28" Type="http://schemas.microsoft.com/office/2007/relationships/slicerCache" Target="slicerCaches/slicerCache18.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microsoft.com/office/2007/relationships/slicerCache" Target="slicerCaches/slicerCache12.xml"/><Relationship Id="rId27" Type="http://schemas.microsoft.com/office/2007/relationships/slicerCache" Target="slicerCaches/slicerCache17.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7.xml"/><Relationship Id="rId1" Type="http://schemas.microsoft.com/office/2011/relationships/chartStyle" Target="style17.xml"/></Relationships>
</file>

<file path=xl/charts/_rels/chart1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3.xml"/><Relationship Id="rId1" Type="http://schemas.microsoft.com/office/2011/relationships/chartStyle" Target="style23.xml"/></Relationships>
</file>

<file path=xl/charts/_rels/chart2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2.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3.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4.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BD_Resumen!$CS$2</c:f>
              <c:strCache>
                <c:ptCount val="1"/>
                <c:pt idx="0">
                  <c:v>Hombre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BD_Resumen!$CR$3:$CR$8</c:f>
              <c:strCache>
                <c:ptCount val="6"/>
                <c:pt idx="0">
                  <c:v>Menor de 18 años</c:v>
                </c:pt>
                <c:pt idx="1">
                  <c:v>18 - 29</c:v>
                </c:pt>
                <c:pt idx="2">
                  <c:v>30 - 39</c:v>
                </c:pt>
                <c:pt idx="3">
                  <c:v>40 - 49</c:v>
                </c:pt>
                <c:pt idx="4">
                  <c:v>50 - 59</c:v>
                </c:pt>
                <c:pt idx="5">
                  <c:v>Mayor de 60 años</c:v>
                </c:pt>
              </c:strCache>
            </c:strRef>
          </c:cat>
          <c:val>
            <c:numRef>
              <c:f>BD_Resumen!$CS$3:$CS$8</c:f>
              <c:numCache>
                <c:formatCode>#,##0;#,##0</c:formatCode>
                <c:ptCount val="6"/>
                <c:pt idx="0">
                  <c:v>0</c:v>
                </c:pt>
                <c:pt idx="1">
                  <c:v>-20.304568527918779</c:v>
                </c:pt>
                <c:pt idx="2">
                  <c:v>-53.299492385786849</c:v>
                </c:pt>
                <c:pt idx="3">
                  <c:v>-34.263959390862944</c:v>
                </c:pt>
                <c:pt idx="4">
                  <c:v>-15.228426395939083</c:v>
                </c:pt>
                <c:pt idx="5">
                  <c:v>-3.8071065989847717</c:v>
                </c:pt>
              </c:numCache>
            </c:numRef>
          </c:val>
          <c:extLst>
            <c:ext xmlns:c16="http://schemas.microsoft.com/office/drawing/2014/chart" uri="{C3380CC4-5D6E-409C-BE32-E72D297353CC}">
              <c16:uniqueId val="{00000000-6C20-4C06-B1AB-1FF98D513C6E}"/>
            </c:ext>
          </c:extLst>
        </c:ser>
        <c:ser>
          <c:idx val="1"/>
          <c:order val="1"/>
          <c:tx>
            <c:strRef>
              <c:f>BD_Resumen!$CT$2</c:f>
              <c:strCache>
                <c:ptCount val="1"/>
                <c:pt idx="0">
                  <c:v>Mujer</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BD_Resumen!$CR$3:$CR$8</c:f>
              <c:strCache>
                <c:ptCount val="6"/>
                <c:pt idx="0">
                  <c:v>Menor de 18 años</c:v>
                </c:pt>
                <c:pt idx="1">
                  <c:v>18 - 29</c:v>
                </c:pt>
                <c:pt idx="2">
                  <c:v>30 - 39</c:v>
                </c:pt>
                <c:pt idx="3">
                  <c:v>40 - 49</c:v>
                </c:pt>
                <c:pt idx="4">
                  <c:v>50 - 59</c:v>
                </c:pt>
                <c:pt idx="5">
                  <c:v>Mayor de 60 años</c:v>
                </c:pt>
              </c:strCache>
            </c:strRef>
          </c:cat>
          <c:val>
            <c:numRef>
              <c:f>BD_Resumen!$CT$3:$CT$8</c:f>
              <c:numCache>
                <c:formatCode>#,##0;#,##0</c:formatCode>
                <c:ptCount val="6"/>
                <c:pt idx="0">
                  <c:v>0</c:v>
                </c:pt>
                <c:pt idx="1">
                  <c:v>25.380710659898472</c:v>
                </c:pt>
                <c:pt idx="2">
                  <c:v>57.10659898477163</c:v>
                </c:pt>
                <c:pt idx="3">
                  <c:v>25.380710659898472</c:v>
                </c:pt>
                <c:pt idx="4">
                  <c:v>11.421319796954313</c:v>
                </c:pt>
                <c:pt idx="5">
                  <c:v>1.2690355329949239</c:v>
                </c:pt>
              </c:numCache>
            </c:numRef>
          </c:val>
          <c:extLst>
            <c:ext xmlns:c16="http://schemas.microsoft.com/office/drawing/2014/chart" uri="{C3380CC4-5D6E-409C-BE32-E72D297353CC}">
              <c16:uniqueId val="{00000001-6C20-4C06-B1AB-1FF98D513C6E}"/>
            </c:ext>
          </c:extLst>
        </c:ser>
        <c:dLbls>
          <c:dLblPos val="ctr"/>
          <c:showLegendKey val="0"/>
          <c:showVal val="1"/>
          <c:showCatName val="0"/>
          <c:showSerName val="0"/>
          <c:showPercent val="0"/>
          <c:showBubbleSize val="0"/>
        </c:dLbls>
        <c:gapWidth val="182"/>
        <c:overlap val="100"/>
        <c:axId val="1464288384"/>
        <c:axId val="1468540160"/>
      </c:barChart>
      <c:catAx>
        <c:axId val="14642883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468540160"/>
        <c:crosses val="autoZero"/>
        <c:auto val="1"/>
        <c:lblAlgn val="ctr"/>
        <c:lblOffset val="100"/>
        <c:noMultiLvlLbl val="0"/>
      </c:catAx>
      <c:valAx>
        <c:axId val="146854016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4288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BD_Resumen!$CL$313</c:f>
              <c:strCache>
                <c:ptCount val="1"/>
                <c:pt idx="0">
                  <c:v>Bicicleta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1C-4461-B7CC-21ADD10D94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1C-4461-B7CC-21ADD10D94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1C-4461-B7CC-21ADD10D9485}"/>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BD_Resumen!$CK$314:$CK$316</c:f>
              <c:strCache>
                <c:ptCount val="3"/>
                <c:pt idx="0">
                  <c:v>Propulsión humana</c:v>
                </c:pt>
                <c:pt idx="1">
                  <c:v>Electricidad</c:v>
                </c:pt>
                <c:pt idx="2">
                  <c:v>Gasolina</c:v>
                </c:pt>
              </c:strCache>
            </c:strRef>
          </c:cat>
          <c:val>
            <c:numRef>
              <c:extLst>
                <c:ext xmlns:c15="http://schemas.microsoft.com/office/drawing/2012/chart" uri="{02D57815-91ED-43cb-92C2-25804820EDAC}">
                  <c15:fullRef>
                    <c15:sqref>BD_Resumen!$CL$314:$CL$318</c15:sqref>
                  </c15:fullRef>
                </c:ext>
              </c:extLst>
              <c:f>BD_Resumen!$CL$314:$CL$316</c:f>
              <c:numCache>
                <c:formatCode>#,##0</c:formatCode>
                <c:ptCount val="3"/>
                <c:pt idx="0">
                  <c:v>19.035532994923855</c:v>
                </c:pt>
                <c:pt idx="1">
                  <c:v>0</c:v>
                </c:pt>
                <c:pt idx="2">
                  <c:v>0</c:v>
                </c:pt>
              </c:numCache>
            </c:numRef>
          </c:val>
          <c:extLst>
            <c:ext xmlns:c15="http://schemas.microsoft.com/office/drawing/2012/chart" uri="{02D57815-91ED-43cb-92C2-25804820EDAC}">
              <c15:categoryFilterExceptions>
                <c15:categoryFilterException>
                  <c15:sqref>BD_Resumen!$CL$317</c15:sqref>
                  <c15:spPr xmlns:c15="http://schemas.microsoft.com/office/drawing/2012/chart">
                    <a:solidFill>
                      <a:schemeClr val="accent4"/>
                    </a:solidFill>
                    <a:ln w="19050">
                      <a:solidFill>
                        <a:schemeClr val="lt1"/>
                      </a:solidFill>
                    </a:ln>
                    <a:effectLst/>
                  </c15:spPr>
                  <c15:bubble3D val="0"/>
                </c15:categoryFilterException>
                <c15:categoryFilterException>
                  <c15:sqref>BD_Resumen!$CL$318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F41C-4461-B7CC-21ADD10D9485}"/>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BD_Resumen!$CM$313</c:f>
              <c:strCache>
                <c:ptCount val="1"/>
                <c:pt idx="0">
                  <c:v>Patineta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85-49BA-B76B-5235A1DB90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85-49BA-B76B-5235A1DB90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85-49BA-B76B-5235A1DB90D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BD_Resumen!$CK$314:$CK$316</c:f>
              <c:strCache>
                <c:ptCount val="3"/>
                <c:pt idx="0">
                  <c:v>Propulsión humana</c:v>
                </c:pt>
                <c:pt idx="1">
                  <c:v>Electricidad</c:v>
                </c:pt>
                <c:pt idx="2">
                  <c:v>Gasolina</c:v>
                </c:pt>
              </c:strCache>
            </c:strRef>
          </c:cat>
          <c:val>
            <c:numRef>
              <c:extLst>
                <c:ext xmlns:c15="http://schemas.microsoft.com/office/drawing/2012/chart" uri="{02D57815-91ED-43cb-92C2-25804820EDAC}">
                  <c15:fullRef>
                    <c15:sqref>BD_Resumen!$CM$314:$CM$318</c15:sqref>
                  </c15:fullRef>
                </c:ext>
              </c:extLst>
              <c:f>BD_Resumen!$CM$314:$CM$316</c:f>
              <c:numCache>
                <c:formatCode>#,##0</c:formatCode>
                <c:ptCount val="3"/>
                <c:pt idx="0">
                  <c:v>0</c:v>
                </c:pt>
                <c:pt idx="1">
                  <c:v>5.0761421319796955</c:v>
                </c:pt>
                <c:pt idx="2">
                  <c:v>0</c:v>
                </c:pt>
              </c:numCache>
            </c:numRef>
          </c:val>
          <c:extLst>
            <c:ext xmlns:c15="http://schemas.microsoft.com/office/drawing/2012/chart" uri="{02D57815-91ED-43cb-92C2-25804820EDAC}">
              <c15:categoryFilterExceptions>
                <c15:categoryFilterException>
                  <c15:sqref>BD_Resumen!$CM$317</c15:sqref>
                  <c15:spPr xmlns:c15="http://schemas.microsoft.com/office/drawing/2012/chart">
                    <a:solidFill>
                      <a:schemeClr val="accent4"/>
                    </a:solidFill>
                    <a:ln w="19050">
                      <a:solidFill>
                        <a:schemeClr val="lt1"/>
                      </a:solidFill>
                    </a:ln>
                    <a:effectLst/>
                  </c15:spPr>
                  <c15:bubble3D val="0"/>
                </c15:categoryFilterException>
                <c15:categoryFilterException>
                  <c15:sqref>BD_Resumen!$CM$318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B85-49BA-B76B-5235A1DB90DB}"/>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BD_Resumen!$CN$313</c:f>
              <c:strCache>
                <c:ptCount val="1"/>
                <c:pt idx="0">
                  <c:v>Motocicleta como conductor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73-4F1F-A240-A690DCAE62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73-4F1F-A240-A690DCAE62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73-4F1F-A240-A690DCAE628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BD_Resumen!$CK$315:$CK$317</c:f>
              <c:strCache>
                <c:ptCount val="3"/>
                <c:pt idx="0">
                  <c:v>Electricidad</c:v>
                </c:pt>
                <c:pt idx="1">
                  <c:v>Gasolina</c:v>
                </c:pt>
                <c:pt idx="2">
                  <c:v>Diésel</c:v>
                </c:pt>
              </c:strCache>
            </c:strRef>
          </c:cat>
          <c:val>
            <c:numRef>
              <c:extLst>
                <c:ext xmlns:c15="http://schemas.microsoft.com/office/drawing/2012/chart" uri="{02D57815-91ED-43cb-92C2-25804820EDAC}">
                  <c15:fullRef>
                    <c15:sqref>BD_Resumen!$CN$314:$CN$318</c15:sqref>
                  </c15:fullRef>
                </c:ext>
              </c:extLst>
              <c:f>BD_Resumen!$CN$315:$CN$317</c:f>
              <c:numCache>
                <c:formatCode>#,##0</c:formatCode>
                <c:ptCount val="3"/>
                <c:pt idx="0">
                  <c:v>0</c:v>
                </c:pt>
                <c:pt idx="1">
                  <c:v>32.994923857868017</c:v>
                </c:pt>
                <c:pt idx="2">
                  <c:v>0</c:v>
                </c:pt>
              </c:numCache>
            </c:numRef>
          </c:val>
          <c:extLst>
            <c:ext xmlns:c15="http://schemas.microsoft.com/office/drawing/2012/chart" uri="{02D57815-91ED-43cb-92C2-25804820EDAC}">
              <c15:categoryFilterExceptions>
                <c15:categoryFilterException>
                  <c15:sqref>BD_Resumen!$CN$318</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8C73-4F1F-A240-A690DCAE628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BD_Resumen!$CO$313</c:f>
              <c:strCache>
                <c:ptCount val="1"/>
                <c:pt idx="0">
                  <c:v>Automóvil, camioneta o campero como conductor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E0-466E-8C85-D6367B6E03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BE0-466E-8C85-D6367B6E03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BE0-466E-8C85-D6367B6E03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BE0-466E-8C85-D6367B6E036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BD_Resumen!$CK$314:$CK$318</c15:sqref>
                  </c15:fullRef>
                </c:ext>
              </c:extLst>
              <c:f>BD_Resumen!$CK$315:$CK$318</c:f>
              <c:strCache>
                <c:ptCount val="4"/>
                <c:pt idx="0">
                  <c:v>Electricidad</c:v>
                </c:pt>
                <c:pt idx="1">
                  <c:v>Gasolina</c:v>
                </c:pt>
                <c:pt idx="2">
                  <c:v>Diésel</c:v>
                </c:pt>
                <c:pt idx="3">
                  <c:v>Gas Natural Vehicular - GNV</c:v>
                </c:pt>
              </c:strCache>
            </c:strRef>
          </c:cat>
          <c:val>
            <c:numRef>
              <c:extLst>
                <c:ext xmlns:c15="http://schemas.microsoft.com/office/drawing/2012/chart" uri="{02D57815-91ED-43cb-92C2-25804820EDAC}">
                  <c15:fullRef>
                    <c15:sqref>BD_Resumen!$CO$314:$CO$318</c15:sqref>
                  </c15:fullRef>
                </c:ext>
              </c:extLst>
              <c:f>BD_Resumen!$CO$315:$CO$318</c:f>
              <c:numCache>
                <c:formatCode>#,##0</c:formatCode>
                <c:ptCount val="4"/>
                <c:pt idx="0">
                  <c:v>0</c:v>
                </c:pt>
                <c:pt idx="1">
                  <c:v>16.497461928934008</c:v>
                </c:pt>
                <c:pt idx="2">
                  <c:v>0</c:v>
                </c:pt>
                <c:pt idx="3">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5BE0-466E-8C85-D6367B6E0362}"/>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9453352421856355E-2"/>
          <c:y val="0.12116238731028187"/>
          <c:w val="0.84377594846098769"/>
          <c:h val="0.80709003765833609"/>
        </c:manualLayout>
      </c:layout>
      <c:pieChart>
        <c:varyColors val="1"/>
        <c:ser>
          <c:idx val="0"/>
          <c:order val="0"/>
          <c:tx>
            <c:strRef>
              <c:f>BD_Resumen!$CM$285</c:f>
              <c:strCache>
                <c:ptCount val="1"/>
                <c:pt idx="0">
                  <c:v>Disposición al cambio (Pasado)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1B-4DEE-BCD6-79F3BC8E3D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1B-4DEE-BCD6-79F3BC8E3D25}"/>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BD_Resumen!$CN$285:$CO$285</c:f>
              <c:strCache>
                <c:ptCount val="2"/>
                <c:pt idx="0">
                  <c:v>No cambiaron</c:v>
                </c:pt>
                <c:pt idx="1">
                  <c:v>Cambiaron</c:v>
                </c:pt>
              </c:strCache>
            </c:strRef>
          </c:cat>
          <c:val>
            <c:numRef>
              <c:f>BD_Resumen!$CN$286:$CO$286</c:f>
              <c:numCache>
                <c:formatCode>#,##0</c:formatCode>
                <c:ptCount val="2"/>
                <c:pt idx="0">
                  <c:v>143.40101522842639</c:v>
                </c:pt>
                <c:pt idx="1">
                  <c:v>106.59898477157367</c:v>
                </c:pt>
              </c:numCache>
            </c:numRef>
          </c:val>
          <c:extLst>
            <c:ext xmlns:c16="http://schemas.microsoft.com/office/drawing/2014/chart" uri="{C3380CC4-5D6E-409C-BE32-E72D297353CC}">
              <c16:uniqueId val="{00000004-6D1B-4DEE-BCD6-79F3BC8E3D25}"/>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ES"/>
              <a:t>Disposición al cambio (Futuro)</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9453352421856355E-2"/>
          <c:y val="0.12116238731028187"/>
          <c:w val="0.84377594846098769"/>
          <c:h val="0.80709003765833609"/>
        </c:manualLayout>
      </c:layout>
      <c:pieChart>
        <c:varyColors val="1"/>
        <c:ser>
          <c:idx val="0"/>
          <c:order val="0"/>
          <c:tx>
            <c:strRef>
              <c:f>BD_Resumen!$CM$309</c:f>
              <c:strCache>
                <c:ptCount val="1"/>
                <c:pt idx="0">
                  <c:v>Disposición al cambio (Futuro)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53-4526-A506-8639D8B7D3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53-4526-A506-8639D8B7D31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BD_Resumen!$CN$309:$CO$309</c:f>
              <c:strCache>
                <c:ptCount val="2"/>
                <c:pt idx="0">
                  <c:v>No cambiarán</c:v>
                </c:pt>
                <c:pt idx="1">
                  <c:v>Cambiarán</c:v>
                </c:pt>
              </c:strCache>
            </c:strRef>
          </c:cat>
          <c:val>
            <c:numRef>
              <c:f>BD_Resumen!$CN$310:$CO$310</c:f>
              <c:numCache>
                <c:formatCode>#,##0</c:formatCode>
                <c:ptCount val="2"/>
                <c:pt idx="0">
                  <c:v>144.67005076142132</c:v>
                </c:pt>
                <c:pt idx="1">
                  <c:v>105.32994923857865</c:v>
                </c:pt>
              </c:numCache>
            </c:numRef>
          </c:val>
          <c:extLst>
            <c:ext xmlns:c16="http://schemas.microsoft.com/office/drawing/2014/chart" uri="{C3380CC4-5D6E-409C-BE32-E72D297353CC}">
              <c16:uniqueId val="{00000004-2753-4526-A506-8639D8B7D317}"/>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BD_Resumen!$CN$176</c:f>
              <c:strCache>
                <c:ptCount val="1"/>
                <c:pt idx="0">
                  <c:v>Llegada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BD_Resumen!$CM$177:$CM$200</c:f>
              <c:strCache>
                <c:ptCount val="24"/>
                <c:pt idx="0">
                  <c:v>0:00 - 1:00</c:v>
                </c:pt>
                <c:pt idx="1">
                  <c:v>1:00 - 2:00</c:v>
                </c:pt>
                <c:pt idx="2">
                  <c:v>2:00 - 3:00</c:v>
                </c:pt>
                <c:pt idx="3">
                  <c:v>3:00 - 4:00</c:v>
                </c:pt>
                <c:pt idx="4">
                  <c:v>4:00 - 5:00</c:v>
                </c:pt>
                <c:pt idx="5">
                  <c:v>5:00 - 6:00</c:v>
                </c:pt>
                <c:pt idx="6">
                  <c:v>6:00 - 7:00</c:v>
                </c:pt>
                <c:pt idx="7">
                  <c:v>7:00 - 8:00</c:v>
                </c:pt>
                <c:pt idx="8">
                  <c:v>8:00 - 9:00</c:v>
                </c:pt>
                <c:pt idx="9">
                  <c:v>9:00 - 10:00</c:v>
                </c:pt>
                <c:pt idx="10">
                  <c:v>10:00 - 11:00</c:v>
                </c:pt>
                <c:pt idx="11">
                  <c:v>11:00 - 12:00</c:v>
                </c:pt>
                <c:pt idx="12">
                  <c:v>12:00 - 13:00</c:v>
                </c:pt>
                <c:pt idx="13">
                  <c:v>13:00 - 14:00</c:v>
                </c:pt>
                <c:pt idx="14">
                  <c:v>14:00 - 15:00</c:v>
                </c:pt>
                <c:pt idx="15">
                  <c:v>15:00 - 16:00</c:v>
                </c:pt>
                <c:pt idx="16">
                  <c:v>16:00 - 17:00</c:v>
                </c:pt>
                <c:pt idx="17">
                  <c:v>17:00 - 18:00</c:v>
                </c:pt>
                <c:pt idx="18">
                  <c:v>18:00 - 19:00</c:v>
                </c:pt>
                <c:pt idx="19">
                  <c:v>19:00 - 20:00</c:v>
                </c:pt>
                <c:pt idx="20">
                  <c:v>20:00 - 21:00</c:v>
                </c:pt>
                <c:pt idx="21">
                  <c:v>21:00 - 22:00</c:v>
                </c:pt>
                <c:pt idx="22">
                  <c:v>22:00 - 23:00</c:v>
                </c:pt>
                <c:pt idx="23">
                  <c:v>23:00 - 0:00</c:v>
                </c:pt>
              </c:strCache>
            </c:strRef>
          </c:cat>
          <c:val>
            <c:numRef>
              <c:f>BD_Resumen!$CN$177:$CN$200</c:f>
              <c:numCache>
                <c:formatCode>#,##0</c:formatCode>
                <c:ptCount val="24"/>
                <c:pt idx="0">
                  <c:v>0</c:v>
                </c:pt>
                <c:pt idx="1">
                  <c:v>0</c:v>
                </c:pt>
                <c:pt idx="2">
                  <c:v>0</c:v>
                </c:pt>
                <c:pt idx="3">
                  <c:v>0</c:v>
                </c:pt>
                <c:pt idx="4">
                  <c:v>0</c:v>
                </c:pt>
                <c:pt idx="5">
                  <c:v>1.2690355329949239</c:v>
                </c:pt>
                <c:pt idx="6">
                  <c:v>21.573604060913702</c:v>
                </c:pt>
                <c:pt idx="7">
                  <c:v>22.842639593908626</c:v>
                </c:pt>
                <c:pt idx="8">
                  <c:v>40.609137055837579</c:v>
                </c:pt>
                <c:pt idx="9">
                  <c:v>43.147208121827433</c:v>
                </c:pt>
                <c:pt idx="10">
                  <c:v>11.421319796954313</c:v>
                </c:pt>
                <c:pt idx="11">
                  <c:v>1.2690355329949239</c:v>
                </c:pt>
                <c:pt idx="12">
                  <c:v>0</c:v>
                </c:pt>
                <c:pt idx="13">
                  <c:v>2.5380710659898478</c:v>
                </c:pt>
                <c:pt idx="14">
                  <c:v>3.8071065989847717</c:v>
                </c:pt>
                <c:pt idx="15">
                  <c:v>3.8071065989847717</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C56-4186-9419-555A07B34847}"/>
            </c:ext>
          </c:extLst>
        </c:ser>
        <c:ser>
          <c:idx val="1"/>
          <c:order val="1"/>
          <c:tx>
            <c:strRef>
              <c:f>BD_Resumen!$CO$176</c:f>
              <c:strCache>
                <c:ptCount val="1"/>
                <c:pt idx="0">
                  <c:v>Salida</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BD_Resumen!$CM$177:$CM$200</c:f>
              <c:strCache>
                <c:ptCount val="24"/>
                <c:pt idx="0">
                  <c:v>0:00 - 1:00</c:v>
                </c:pt>
                <c:pt idx="1">
                  <c:v>1:00 - 2:00</c:v>
                </c:pt>
                <c:pt idx="2">
                  <c:v>2:00 - 3:00</c:v>
                </c:pt>
                <c:pt idx="3">
                  <c:v>3:00 - 4:00</c:v>
                </c:pt>
                <c:pt idx="4">
                  <c:v>4:00 - 5:00</c:v>
                </c:pt>
                <c:pt idx="5">
                  <c:v>5:00 - 6:00</c:v>
                </c:pt>
                <c:pt idx="6">
                  <c:v>6:00 - 7:00</c:v>
                </c:pt>
                <c:pt idx="7">
                  <c:v>7:00 - 8:00</c:v>
                </c:pt>
                <c:pt idx="8">
                  <c:v>8:00 - 9:00</c:v>
                </c:pt>
                <c:pt idx="9">
                  <c:v>9:00 - 10:00</c:v>
                </c:pt>
                <c:pt idx="10">
                  <c:v>10:00 - 11:00</c:v>
                </c:pt>
                <c:pt idx="11">
                  <c:v>11:00 - 12:00</c:v>
                </c:pt>
                <c:pt idx="12">
                  <c:v>12:00 - 13:00</c:v>
                </c:pt>
                <c:pt idx="13">
                  <c:v>13:00 - 14:00</c:v>
                </c:pt>
                <c:pt idx="14">
                  <c:v>14:00 - 15:00</c:v>
                </c:pt>
                <c:pt idx="15">
                  <c:v>15:00 - 16:00</c:v>
                </c:pt>
                <c:pt idx="16">
                  <c:v>16:00 - 17:00</c:v>
                </c:pt>
                <c:pt idx="17">
                  <c:v>17:00 - 18:00</c:v>
                </c:pt>
                <c:pt idx="18">
                  <c:v>18:00 - 19:00</c:v>
                </c:pt>
                <c:pt idx="19">
                  <c:v>19:00 - 20:00</c:v>
                </c:pt>
                <c:pt idx="20">
                  <c:v>20:00 - 21:00</c:v>
                </c:pt>
                <c:pt idx="21">
                  <c:v>21:00 - 22:00</c:v>
                </c:pt>
                <c:pt idx="22">
                  <c:v>22:00 - 23:00</c:v>
                </c:pt>
                <c:pt idx="23">
                  <c:v>23:00 - 0:00</c:v>
                </c:pt>
              </c:strCache>
            </c:strRef>
          </c:cat>
          <c:val>
            <c:numRef>
              <c:f>BD_Resumen!$CO$177:$CO$200</c:f>
              <c:numCache>
                <c:formatCode>#,##0</c:formatCode>
                <c:ptCount val="24"/>
                <c:pt idx="0">
                  <c:v>0</c:v>
                </c:pt>
                <c:pt idx="1">
                  <c:v>0</c:v>
                </c:pt>
                <c:pt idx="2">
                  <c:v>0</c:v>
                </c:pt>
                <c:pt idx="3">
                  <c:v>0</c:v>
                </c:pt>
                <c:pt idx="4">
                  <c:v>0</c:v>
                </c:pt>
                <c:pt idx="5">
                  <c:v>0</c:v>
                </c:pt>
                <c:pt idx="6">
                  <c:v>0</c:v>
                </c:pt>
                <c:pt idx="7">
                  <c:v>0</c:v>
                </c:pt>
                <c:pt idx="8">
                  <c:v>0</c:v>
                </c:pt>
                <c:pt idx="9">
                  <c:v>0</c:v>
                </c:pt>
                <c:pt idx="10">
                  <c:v>0</c:v>
                </c:pt>
                <c:pt idx="11">
                  <c:v>1.2690355329949239</c:v>
                </c:pt>
                <c:pt idx="12">
                  <c:v>5.0761421319796955</c:v>
                </c:pt>
                <c:pt idx="13">
                  <c:v>3.8071065989847717</c:v>
                </c:pt>
                <c:pt idx="14">
                  <c:v>17.766497461928932</c:v>
                </c:pt>
                <c:pt idx="15">
                  <c:v>7.6142131979695424</c:v>
                </c:pt>
                <c:pt idx="16">
                  <c:v>15.228426395939083</c:v>
                </c:pt>
                <c:pt idx="17">
                  <c:v>39.340101522842652</c:v>
                </c:pt>
                <c:pt idx="18">
                  <c:v>32.994923857868017</c:v>
                </c:pt>
                <c:pt idx="19">
                  <c:v>7.6142131979695424</c:v>
                </c:pt>
                <c:pt idx="20">
                  <c:v>10.152284263959389</c:v>
                </c:pt>
                <c:pt idx="21">
                  <c:v>8.8832487309644659</c:v>
                </c:pt>
                <c:pt idx="22">
                  <c:v>2.5380710659898478</c:v>
                </c:pt>
                <c:pt idx="23">
                  <c:v>0</c:v>
                </c:pt>
              </c:numCache>
            </c:numRef>
          </c:val>
          <c:extLst>
            <c:ext xmlns:c16="http://schemas.microsoft.com/office/drawing/2014/chart" uri="{C3380CC4-5D6E-409C-BE32-E72D297353CC}">
              <c16:uniqueId val="{00000001-8C56-4186-9419-555A07B34847}"/>
            </c:ext>
          </c:extLst>
        </c:ser>
        <c:dLbls>
          <c:dLblPos val="outEnd"/>
          <c:showLegendKey val="0"/>
          <c:showVal val="1"/>
          <c:showCatName val="0"/>
          <c:showSerName val="0"/>
          <c:showPercent val="0"/>
          <c:showBubbleSize val="0"/>
        </c:dLbls>
        <c:gapWidth val="219"/>
        <c:overlap val="-27"/>
        <c:axId val="2011044624"/>
        <c:axId val="1705053312"/>
      </c:barChart>
      <c:catAx>
        <c:axId val="201104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53312"/>
        <c:crosses val="autoZero"/>
        <c:auto val="1"/>
        <c:lblAlgn val="ctr"/>
        <c:lblOffset val="100"/>
        <c:noMultiLvlLbl val="0"/>
      </c:catAx>
      <c:valAx>
        <c:axId val="1705053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011044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5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BD_Resumen!$CP$202</c:f>
              <c:strCache>
                <c:ptCount val="1"/>
                <c:pt idx="0">
                  <c:v>Modo Principal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26-4102-BC7B-DBBC2DE2BD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26-4102-BC7B-DBBC2DE2BD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26-4102-BC7B-DBBC2DE2BD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E26-4102-BC7B-DBBC2DE2BDA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E26-4102-BC7B-DBBC2DE2BDA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E26-4102-BC7B-DBBC2DE2BDA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E26-4102-BC7B-DBBC2DE2BDA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BD_Resumen!$CO$203:$CO$209</c:f>
              <c:strCache>
                <c:ptCount val="7"/>
                <c:pt idx="0">
                  <c:v>Transporte Público</c:v>
                </c:pt>
                <c:pt idx="1">
                  <c:v>Teletrabajo</c:v>
                </c:pt>
                <c:pt idx="2">
                  <c:v>Conductor Transporte Privado</c:v>
                </c:pt>
                <c:pt idx="3">
                  <c:v>Vehículo institucional</c:v>
                </c:pt>
                <c:pt idx="4">
                  <c:v>Bicicleta y patineta</c:v>
                </c:pt>
                <c:pt idx="5">
                  <c:v>Pasajero Transporte Privado</c:v>
                </c:pt>
                <c:pt idx="6">
                  <c:v>A pie o silla de ruedas</c:v>
                </c:pt>
              </c:strCache>
            </c:strRef>
          </c:cat>
          <c:val>
            <c:numRef>
              <c:f>BD_Resumen!$CP$203:$CP$209</c:f>
              <c:numCache>
                <c:formatCode>#,##0</c:formatCode>
                <c:ptCount val="7"/>
                <c:pt idx="0">
                  <c:v>71.065989847715727</c:v>
                </c:pt>
                <c:pt idx="1">
                  <c:v>97.715736040609102</c:v>
                </c:pt>
                <c:pt idx="2">
                  <c:v>49.49238578680206</c:v>
                </c:pt>
                <c:pt idx="3">
                  <c:v>0</c:v>
                </c:pt>
                <c:pt idx="4">
                  <c:v>24.111675126903549</c:v>
                </c:pt>
                <c:pt idx="5">
                  <c:v>6.345177664974619</c:v>
                </c:pt>
                <c:pt idx="6">
                  <c:v>1.2690355329949239</c:v>
                </c:pt>
              </c:numCache>
            </c:numRef>
          </c:val>
          <c:extLst>
            <c:ext xmlns:c16="http://schemas.microsoft.com/office/drawing/2014/chart" uri="{C3380CC4-5D6E-409C-BE32-E72D297353CC}">
              <c16:uniqueId val="{0000000E-BE26-4102-BC7B-DBBC2DE2BDA1}"/>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9713958482462415"/>
          <c:y val="0.24756579906678333"/>
          <c:w val="0.38467859699355761"/>
          <c:h val="0.634671642607174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BD_Resumen!$CP$211</c:f>
              <c:strCache>
                <c:ptCount val="1"/>
                <c:pt idx="0">
                  <c:v>Modo Auxiliar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56-4666-A5E2-9B9C2CE71A8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56-4666-A5E2-9B9C2CE71A8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56-4666-A5E2-9B9C2CE71A8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56-4666-A5E2-9B9C2CE71A8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56-4666-A5E2-9B9C2CE71A8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56-4666-A5E2-9B9C2CE71A8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BD_Resumen!$CO$212:$CO$218</c15:sqref>
                  </c15:fullRef>
                </c:ext>
              </c:extLst>
              <c:f>BD_Resumen!$CO$212:$CO$217</c:f>
              <c:strCache>
                <c:ptCount val="6"/>
                <c:pt idx="0">
                  <c:v>Transporte Público</c:v>
                </c:pt>
                <c:pt idx="1">
                  <c:v>Teletrabajo</c:v>
                </c:pt>
                <c:pt idx="2">
                  <c:v>Conductor Transporte Privado</c:v>
                </c:pt>
                <c:pt idx="3">
                  <c:v>Vehículo institucional</c:v>
                </c:pt>
                <c:pt idx="4">
                  <c:v>Bicicleta y patineta</c:v>
                </c:pt>
                <c:pt idx="5">
                  <c:v>Pasajero Transporte Privado</c:v>
                </c:pt>
              </c:strCache>
            </c:strRef>
          </c:cat>
          <c:val>
            <c:numRef>
              <c:extLst>
                <c:ext xmlns:c15="http://schemas.microsoft.com/office/drawing/2012/chart" uri="{02D57815-91ED-43cb-92C2-25804820EDAC}">
                  <c15:fullRef>
                    <c15:sqref>BD_Resumen!$CP$212:$CP$218</c15:sqref>
                  </c15:fullRef>
                </c:ext>
              </c:extLst>
              <c:f>BD_Resumen!$CP$212:$CP$217</c:f>
              <c:numCache>
                <c:formatCode>#,##0</c:formatCode>
                <c:ptCount val="6"/>
                <c:pt idx="0">
                  <c:v>27.918781725888319</c:v>
                </c:pt>
                <c:pt idx="1">
                  <c:v>0</c:v>
                </c:pt>
                <c:pt idx="2">
                  <c:v>0</c:v>
                </c:pt>
                <c:pt idx="3">
                  <c:v>1.2690355329949239</c:v>
                </c:pt>
                <c:pt idx="4">
                  <c:v>1.2690355329949239</c:v>
                </c:pt>
                <c:pt idx="5">
                  <c:v>0</c:v>
                </c:pt>
              </c:numCache>
            </c:numRef>
          </c:val>
          <c:extLst>
            <c:ext xmlns:c15="http://schemas.microsoft.com/office/drawing/2012/chart" uri="{02D57815-91ED-43cb-92C2-25804820EDAC}">
              <c15:categoryFilterExceptions>
                <c15:categoryFilterException>
                  <c15:sqref>BD_Resumen!$CP$218</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C-6756-4666-A5E2-9B9C2CE71A8E}"/>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8804867573371511"/>
          <c:y val="0.29289939345444804"/>
          <c:w val="0.3937695060844667"/>
          <c:h val="0.544004512979600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Disposición al</a:t>
            </a:r>
            <a:r>
              <a:rPr lang="en-US" sz="1400" baseline="0"/>
              <a:t> cambio - Pasado</a:t>
            </a:r>
            <a:endParaRPr lang="en-US"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BD_Resumen!$CM$264</c:f>
              <c:strCache>
                <c:ptCount val="1"/>
                <c:pt idx="0">
                  <c:v>Dejaron de usar</c:v>
                </c:pt>
              </c:strCache>
            </c:strRef>
          </c:tx>
          <c:spPr>
            <a:solidFill>
              <a:schemeClr val="accent1"/>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BD_Resumen!$CM$265:$CM$283</c:f>
              <c:numCache>
                <c:formatCode>#,##0</c:formatCode>
                <c:ptCount val="19"/>
                <c:pt idx="0">
                  <c:v>36.802030456852798</c:v>
                </c:pt>
                <c:pt idx="1">
                  <c:v>1.2690355329949239</c:v>
                </c:pt>
                <c:pt idx="2">
                  <c:v>17.766497461928932</c:v>
                </c:pt>
                <c:pt idx="3">
                  <c:v>8.8832487309644659</c:v>
                </c:pt>
                <c:pt idx="4">
                  <c:v>15.228426395939083</c:v>
                </c:pt>
                <c:pt idx="5">
                  <c:v>3.8071065989847717</c:v>
                </c:pt>
                <c:pt idx="6">
                  <c:v>0</c:v>
                </c:pt>
                <c:pt idx="7">
                  <c:v>0</c:v>
                </c:pt>
                <c:pt idx="8">
                  <c:v>3.8071065989847717</c:v>
                </c:pt>
                <c:pt idx="9">
                  <c:v>3.8071065989847717</c:v>
                </c:pt>
                <c:pt idx="10">
                  <c:v>5.0761421319796955</c:v>
                </c:pt>
                <c:pt idx="11">
                  <c:v>7.6142131979695424</c:v>
                </c:pt>
                <c:pt idx="12">
                  <c:v>1.2690355329949239</c:v>
                </c:pt>
                <c:pt idx="13">
                  <c:v>0</c:v>
                </c:pt>
                <c:pt idx="14">
                  <c:v>1.2690355329949239</c:v>
                </c:pt>
                <c:pt idx="15">
                  <c:v>0</c:v>
                </c:pt>
                <c:pt idx="16">
                  <c:v>0</c:v>
                </c:pt>
                <c:pt idx="17">
                  <c:v>0</c:v>
                </c:pt>
                <c:pt idx="18">
                  <c:v>0</c:v>
                </c:pt>
              </c:numCache>
            </c:numRef>
          </c:val>
          <c:extLst>
            <c:ext xmlns:c16="http://schemas.microsoft.com/office/drawing/2014/chart" uri="{C3380CC4-5D6E-409C-BE32-E72D297353CC}">
              <c16:uniqueId val="{00000000-5B0F-40FB-BE08-9AE4BCC94D98}"/>
            </c:ext>
          </c:extLst>
        </c:ser>
        <c:ser>
          <c:idx val="1"/>
          <c:order val="1"/>
          <c:tx>
            <c:strRef>
              <c:f>BD_Resumen!$CN$264</c:f>
              <c:strCache>
                <c:ptCount val="1"/>
                <c:pt idx="0">
                  <c:v>No cambiaron</c:v>
                </c:pt>
              </c:strCache>
            </c:strRef>
          </c:tx>
          <c:spPr>
            <a:solidFill>
              <a:schemeClr val="accent2"/>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50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BD_Resumen!$CN$265:$CN$283</c:f>
              <c:numCache>
                <c:formatCode>#,##0</c:formatCode>
                <c:ptCount val="19"/>
                <c:pt idx="0">
                  <c:v>45.685279187817308</c:v>
                </c:pt>
                <c:pt idx="1">
                  <c:v>25.380710659898398</c:v>
                </c:pt>
                <c:pt idx="2">
                  <c:v>13.95939086294416</c:v>
                </c:pt>
                <c:pt idx="3">
                  <c:v>7.6142131979695415</c:v>
                </c:pt>
                <c:pt idx="4">
                  <c:v>12.690355329949236</c:v>
                </c:pt>
                <c:pt idx="5">
                  <c:v>25.380710659898476</c:v>
                </c:pt>
                <c:pt idx="6">
                  <c:v>0</c:v>
                </c:pt>
                <c:pt idx="7">
                  <c:v>0</c:v>
                </c:pt>
                <c:pt idx="8">
                  <c:v>2.5380710659898478</c:v>
                </c:pt>
                <c:pt idx="9">
                  <c:v>1.2690355329949239</c:v>
                </c:pt>
                <c:pt idx="10">
                  <c:v>5.0761421319796955</c:v>
                </c:pt>
                <c:pt idx="11">
                  <c:v>1.2690355329949234</c:v>
                </c:pt>
                <c:pt idx="12">
                  <c:v>0</c:v>
                </c:pt>
                <c:pt idx="13">
                  <c:v>2.5380710659898478</c:v>
                </c:pt>
                <c:pt idx="14">
                  <c:v>0</c:v>
                </c:pt>
                <c:pt idx="15">
                  <c:v>0</c:v>
                </c:pt>
                <c:pt idx="16">
                  <c:v>0</c:v>
                </c:pt>
                <c:pt idx="17">
                  <c:v>0</c:v>
                </c:pt>
                <c:pt idx="18">
                  <c:v>0</c:v>
                </c:pt>
              </c:numCache>
            </c:numRef>
          </c:val>
          <c:extLst>
            <c:ext xmlns:c16="http://schemas.microsoft.com/office/drawing/2014/chart" uri="{C3380CC4-5D6E-409C-BE32-E72D297353CC}">
              <c16:uniqueId val="{00000001-5B0F-40FB-BE08-9AE4BCC94D98}"/>
            </c:ext>
          </c:extLst>
        </c:ser>
        <c:ser>
          <c:idx val="2"/>
          <c:order val="2"/>
          <c:tx>
            <c:strRef>
              <c:f>BD_Resumen!$CO$264</c:f>
              <c:strCache>
                <c:ptCount val="1"/>
                <c:pt idx="0">
                  <c:v>Cambiaron</c:v>
                </c:pt>
              </c:strCache>
            </c:strRef>
          </c:tx>
          <c:spPr>
            <a:solidFill>
              <a:schemeClr val="accent3"/>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95000"/>
                        <a:lumOff val="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BD_Resumen!$CK$265:$CK$283</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BD_Resumen!$CO$265:$CO$283</c:f>
              <c:numCache>
                <c:formatCode>#,##0</c:formatCode>
                <c:ptCount val="19"/>
                <c:pt idx="0">
                  <c:v>7.6142131979695407</c:v>
                </c:pt>
                <c:pt idx="1">
                  <c:v>72.335025380710704</c:v>
                </c:pt>
                <c:pt idx="2">
                  <c:v>5.0761421319796955</c:v>
                </c:pt>
                <c:pt idx="3">
                  <c:v>2.5380710659898478</c:v>
                </c:pt>
                <c:pt idx="4">
                  <c:v>3.8071065989847721</c:v>
                </c:pt>
                <c:pt idx="5">
                  <c:v>7.6142131979695407</c:v>
                </c:pt>
                <c:pt idx="6">
                  <c:v>0</c:v>
                </c:pt>
                <c:pt idx="7">
                  <c:v>0</c:v>
                </c:pt>
                <c:pt idx="8">
                  <c:v>0</c:v>
                </c:pt>
                <c:pt idx="9">
                  <c:v>0</c:v>
                </c:pt>
                <c:pt idx="10">
                  <c:v>0</c:v>
                </c:pt>
                <c:pt idx="11">
                  <c:v>5.0761421319796955</c:v>
                </c:pt>
                <c:pt idx="12">
                  <c:v>0</c:v>
                </c:pt>
                <c:pt idx="13">
                  <c:v>2.5380710659898478</c:v>
                </c:pt>
                <c:pt idx="14">
                  <c:v>0</c:v>
                </c:pt>
                <c:pt idx="15">
                  <c:v>0</c:v>
                </c:pt>
                <c:pt idx="16">
                  <c:v>0</c:v>
                </c:pt>
                <c:pt idx="17">
                  <c:v>0</c:v>
                </c:pt>
                <c:pt idx="18">
                  <c:v>0</c:v>
                </c:pt>
              </c:numCache>
            </c:numRef>
          </c:val>
          <c:extLst>
            <c:ext xmlns:c16="http://schemas.microsoft.com/office/drawing/2014/chart" uri="{C3380CC4-5D6E-409C-BE32-E72D297353CC}">
              <c16:uniqueId val="{00000002-5B0F-40FB-BE08-9AE4BCC94D98}"/>
            </c:ext>
          </c:extLst>
        </c:ser>
        <c:dLbls>
          <c:dLblPos val="inBase"/>
          <c:showLegendKey val="0"/>
          <c:showVal val="1"/>
          <c:showCatName val="0"/>
          <c:showSerName val="0"/>
          <c:showPercent val="0"/>
          <c:showBubbleSize val="0"/>
        </c:dLbls>
        <c:gapWidth val="100"/>
        <c:overlap val="100"/>
        <c:axId val="1923150560"/>
        <c:axId val="1923151392"/>
      </c:barChart>
      <c:catAx>
        <c:axId val="1923150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151392"/>
        <c:crosses val="autoZero"/>
        <c:auto val="1"/>
        <c:lblAlgn val="ctr"/>
        <c:lblOffset val="100"/>
        <c:noMultiLvlLbl val="0"/>
      </c:catAx>
      <c:valAx>
        <c:axId val="192315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a:t>[Colaboradores]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31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pieChart>
        <c:varyColors val="1"/>
        <c:ser>
          <c:idx val="0"/>
          <c:order val="0"/>
          <c:tx>
            <c:strRef>
              <c:f>BD_Resumen!$CO$2</c:f>
              <c:strCache>
                <c:ptCount val="1"/>
                <c:pt idx="0">
                  <c:v>Género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DF7-4703-9275-CBFEE28077E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DF7-4703-9275-CBFEE28077E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DF7-4703-9275-CBFEE28077E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BD_Resumen!$CO$3:$CO$5</c:f>
              <c:strCache>
                <c:ptCount val="3"/>
                <c:pt idx="0">
                  <c:v>Hombre</c:v>
                </c:pt>
                <c:pt idx="1">
                  <c:v>Mujer</c:v>
                </c:pt>
                <c:pt idx="2">
                  <c:v>Prefiero no decir</c:v>
                </c:pt>
              </c:strCache>
            </c:strRef>
          </c:cat>
          <c:val>
            <c:numRef>
              <c:f>BD_Resumen!$CP$3:$CP$5</c:f>
              <c:numCache>
                <c:formatCode>#,##0</c:formatCode>
                <c:ptCount val="3"/>
                <c:pt idx="0">
                  <c:v>126.90355329949243</c:v>
                </c:pt>
                <c:pt idx="1">
                  <c:v>120.5583756345178</c:v>
                </c:pt>
                <c:pt idx="2">
                  <c:v>2.5380710659898478</c:v>
                </c:pt>
              </c:numCache>
            </c:numRef>
          </c:val>
          <c:extLst>
            <c:ext xmlns:c16="http://schemas.microsoft.com/office/drawing/2014/chart" uri="{C3380CC4-5D6E-409C-BE32-E72D297353CC}">
              <c16:uniqueId val="{00000006-ADF7-4703-9275-CBFEE28077E4}"/>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Disposición al cambio - Futuro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tx>
            <c:strRef>
              <c:f>BD_Resumen!$CM$288</c:f>
              <c:strCache>
                <c:ptCount val="1"/>
                <c:pt idx="0">
                  <c:v>Dejaran de usar</c:v>
                </c:pt>
              </c:strCache>
            </c:strRef>
          </c:tx>
          <c:spPr>
            <a:solidFill>
              <a:schemeClr val="accent1"/>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BD_Resumen!$CM$289:$CM$307</c:f>
              <c:numCache>
                <c:formatCode>#,##0</c:formatCode>
                <c:ptCount val="19"/>
                <c:pt idx="0">
                  <c:v>15.228426395939083</c:v>
                </c:pt>
                <c:pt idx="1">
                  <c:v>73.604060913705624</c:v>
                </c:pt>
                <c:pt idx="2">
                  <c:v>2.5380710659898478</c:v>
                </c:pt>
                <c:pt idx="3">
                  <c:v>3.8071065989847717</c:v>
                </c:pt>
                <c:pt idx="4">
                  <c:v>0</c:v>
                </c:pt>
                <c:pt idx="5">
                  <c:v>2.5380710659898478</c:v>
                </c:pt>
                <c:pt idx="6">
                  <c:v>0</c:v>
                </c:pt>
                <c:pt idx="7">
                  <c:v>0</c:v>
                </c:pt>
                <c:pt idx="8">
                  <c:v>1.2690355329949239</c:v>
                </c:pt>
                <c:pt idx="9">
                  <c:v>0</c:v>
                </c:pt>
                <c:pt idx="10">
                  <c:v>0</c:v>
                </c:pt>
                <c:pt idx="11">
                  <c:v>6.345177664974619</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ED90-4DF2-B892-38C596CDA951}"/>
            </c:ext>
          </c:extLst>
        </c:ser>
        <c:ser>
          <c:idx val="1"/>
          <c:order val="1"/>
          <c:tx>
            <c:strRef>
              <c:f>BD_Resumen!$CN$288</c:f>
              <c:strCache>
                <c:ptCount val="1"/>
                <c:pt idx="0">
                  <c:v>No cambiaran</c:v>
                </c:pt>
              </c:strCache>
            </c:strRef>
          </c:tx>
          <c:spPr>
            <a:solidFill>
              <a:schemeClr val="accent2"/>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50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BD_Resumen!$CN$289:$CN$307</c:f>
              <c:numCache>
                <c:formatCode>#,##0</c:formatCode>
                <c:ptCount val="19"/>
                <c:pt idx="0">
                  <c:v>38.071065989847767</c:v>
                </c:pt>
                <c:pt idx="1">
                  <c:v>24.111675126903478</c:v>
                </c:pt>
                <c:pt idx="2">
                  <c:v>16.497461928934008</c:v>
                </c:pt>
                <c:pt idx="3">
                  <c:v>6.3451776649746172</c:v>
                </c:pt>
                <c:pt idx="4">
                  <c:v>16.497461928934008</c:v>
                </c:pt>
                <c:pt idx="5">
                  <c:v>30.45685279187817</c:v>
                </c:pt>
                <c:pt idx="6">
                  <c:v>0</c:v>
                </c:pt>
                <c:pt idx="7">
                  <c:v>0</c:v>
                </c:pt>
                <c:pt idx="8">
                  <c:v>1.2690355329949239</c:v>
                </c:pt>
                <c:pt idx="9">
                  <c:v>1.2690355329949239</c:v>
                </c:pt>
                <c:pt idx="10">
                  <c:v>5.0761421319796955</c:v>
                </c:pt>
                <c:pt idx="11">
                  <c:v>0</c:v>
                </c:pt>
                <c:pt idx="12">
                  <c:v>0</c:v>
                </c:pt>
                <c:pt idx="13">
                  <c:v>5.0761421319796955</c:v>
                </c:pt>
                <c:pt idx="14">
                  <c:v>0</c:v>
                </c:pt>
                <c:pt idx="15">
                  <c:v>0</c:v>
                </c:pt>
                <c:pt idx="16">
                  <c:v>0</c:v>
                </c:pt>
                <c:pt idx="17">
                  <c:v>0</c:v>
                </c:pt>
                <c:pt idx="18">
                  <c:v>0</c:v>
                </c:pt>
              </c:numCache>
            </c:numRef>
          </c:val>
          <c:extLst>
            <c:ext xmlns:c16="http://schemas.microsoft.com/office/drawing/2014/chart" uri="{C3380CC4-5D6E-409C-BE32-E72D297353CC}">
              <c16:uniqueId val="{00000001-ED90-4DF2-B892-38C596CDA951}"/>
            </c:ext>
          </c:extLst>
        </c:ser>
        <c:ser>
          <c:idx val="2"/>
          <c:order val="2"/>
          <c:tx>
            <c:strRef>
              <c:f>BD_Resumen!$CO$288</c:f>
              <c:strCache>
                <c:ptCount val="1"/>
                <c:pt idx="0">
                  <c:v>Cambiaran</c:v>
                </c:pt>
              </c:strCache>
            </c:strRef>
          </c:tx>
          <c:spPr>
            <a:solidFill>
              <a:schemeClr val="accent3"/>
            </a:solidFill>
            <a:ln w="19050">
              <a:solidFill>
                <a:schemeClr val="lt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95000"/>
                        <a:lumOff val="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BD_Resumen!$CK$289:$CK$307</c:f>
              <c:strCache>
                <c:ptCount val="19"/>
                <c:pt idx="0">
                  <c:v>Transmilenio</c:v>
                </c:pt>
                <c:pt idx="1">
                  <c:v>Teletrabajo</c:v>
                </c:pt>
                <c:pt idx="2">
                  <c:v>Bicicleta</c:v>
                </c:pt>
                <c:pt idx="3">
                  <c:v>SITP</c:v>
                </c:pt>
                <c:pt idx="4">
                  <c:v>Automóvil conductor</c:v>
                </c:pt>
                <c:pt idx="5">
                  <c:v>Motocicleta conductor</c:v>
                </c:pt>
                <c:pt idx="6">
                  <c:v>Ruta institucional</c:v>
                </c:pt>
                <c:pt idx="7">
                  <c:v>Vehiculo institucional</c:v>
                </c:pt>
                <c:pt idx="8">
                  <c:v>Taxi</c:v>
                </c:pt>
                <c:pt idx="9">
                  <c:v>A pie</c:v>
                </c:pt>
                <c:pt idx="10">
                  <c:v>Bus intermunicipal</c:v>
                </c:pt>
                <c:pt idx="11">
                  <c:v>Automóvil pasajero</c:v>
                </c:pt>
                <c:pt idx="12">
                  <c:v>TPC</c:v>
                </c:pt>
                <c:pt idx="13">
                  <c:v>Patineta</c:v>
                </c:pt>
                <c:pt idx="14">
                  <c:v>Motocicleta pasajero</c:v>
                </c:pt>
                <c:pt idx="15">
                  <c:v>Alimentador</c:v>
                </c:pt>
                <c:pt idx="16">
                  <c:v>Transmicable</c:v>
                </c:pt>
                <c:pt idx="17">
                  <c:v>Bicitaxi</c:v>
                </c:pt>
                <c:pt idx="18">
                  <c:v>Provisional</c:v>
                </c:pt>
              </c:strCache>
            </c:strRef>
          </c:cat>
          <c:val>
            <c:numRef>
              <c:f>BD_Resumen!$CO$289:$CO$307</c:f>
              <c:numCache>
                <c:formatCode>#,##0</c:formatCode>
                <c:ptCount val="19"/>
                <c:pt idx="0">
                  <c:v>30.456852791878166</c:v>
                </c:pt>
                <c:pt idx="1">
                  <c:v>0</c:v>
                </c:pt>
                <c:pt idx="2">
                  <c:v>16.497461928934008</c:v>
                </c:pt>
                <c:pt idx="3">
                  <c:v>5.0761421319796955</c:v>
                </c:pt>
                <c:pt idx="4">
                  <c:v>25.380710659898472</c:v>
                </c:pt>
                <c:pt idx="5">
                  <c:v>8.8832487309644659</c:v>
                </c:pt>
                <c:pt idx="6">
                  <c:v>1.2690355329949239</c:v>
                </c:pt>
                <c:pt idx="7">
                  <c:v>1.2690355329949239</c:v>
                </c:pt>
                <c:pt idx="8">
                  <c:v>1.2690355329949239</c:v>
                </c:pt>
                <c:pt idx="9">
                  <c:v>1.2690355329949239</c:v>
                </c:pt>
                <c:pt idx="10">
                  <c:v>6.345177664974619</c:v>
                </c:pt>
                <c:pt idx="11">
                  <c:v>3.8071065989847717</c:v>
                </c:pt>
                <c:pt idx="12">
                  <c:v>1.2690355329949239</c:v>
                </c:pt>
                <c:pt idx="13">
                  <c:v>0</c:v>
                </c:pt>
                <c:pt idx="14">
                  <c:v>2.5380710659898478</c:v>
                </c:pt>
                <c:pt idx="15">
                  <c:v>0</c:v>
                </c:pt>
                <c:pt idx="16">
                  <c:v>0</c:v>
                </c:pt>
                <c:pt idx="17">
                  <c:v>0</c:v>
                </c:pt>
                <c:pt idx="18">
                  <c:v>0</c:v>
                </c:pt>
              </c:numCache>
            </c:numRef>
          </c:val>
          <c:extLst>
            <c:ext xmlns:c16="http://schemas.microsoft.com/office/drawing/2014/chart" uri="{C3380CC4-5D6E-409C-BE32-E72D297353CC}">
              <c16:uniqueId val="{00000002-ED90-4DF2-B892-38C596CDA951}"/>
            </c:ext>
          </c:extLst>
        </c:ser>
        <c:dLbls>
          <c:dLblPos val="inBase"/>
          <c:showLegendKey val="0"/>
          <c:showVal val="1"/>
          <c:showCatName val="0"/>
          <c:showSerName val="0"/>
          <c:showPercent val="0"/>
          <c:showBubbleSize val="0"/>
        </c:dLbls>
        <c:gapWidth val="100"/>
        <c:overlap val="100"/>
        <c:axId val="1923150560"/>
        <c:axId val="1923151392"/>
      </c:barChart>
      <c:catAx>
        <c:axId val="1923150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151392"/>
        <c:crosses val="autoZero"/>
        <c:auto val="1"/>
        <c:lblAlgn val="ctr"/>
        <c:lblOffset val="100"/>
        <c:noMultiLvlLbl val="0"/>
      </c:catAx>
      <c:valAx>
        <c:axId val="1923151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900"/>
                  <a:t>[Colaboradores]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31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solidFill>
      <a:schemeClr val="bg1"/>
    </a:solidFill>
    <a:ln w="9525" cap="flat" cmpd="sng" algn="ctr">
      <a:solidFill>
        <a:schemeClr val="bg1">
          <a:lumMod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BD_Resumen!$CK$376</c:f>
              <c:strCache>
                <c:ptCount val="1"/>
                <c:pt idx="0">
                  <c:v>Rango de Distancia auxiliar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EFB1-48DE-9C5D-9CA9A696105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FB1-48DE-9C5D-9CA9A696105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FB1-48DE-9C5D-9CA9A696105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FB1-48DE-9C5D-9CA9A696105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BD_Resumen!$CK$377:$CK$381</c:f>
              <c:strCache>
                <c:ptCount val="5"/>
                <c:pt idx="0">
                  <c:v>Menos de 0.5 km</c:v>
                </c:pt>
                <c:pt idx="1">
                  <c:v>0.5 - 1 km</c:v>
                </c:pt>
                <c:pt idx="2">
                  <c:v>1 - 3 km</c:v>
                </c:pt>
                <c:pt idx="3">
                  <c:v>3 - 5 km</c:v>
                </c:pt>
                <c:pt idx="4">
                  <c:v>Más de 5 km</c:v>
                </c:pt>
              </c:strCache>
            </c:strRef>
          </c:cat>
          <c:val>
            <c:numRef>
              <c:f>BD_Resumen!$CL$377:$CL$381</c:f>
              <c:numCache>
                <c:formatCode>#,##0</c:formatCode>
                <c:ptCount val="5"/>
                <c:pt idx="0">
                  <c:v>3.8071065989847717</c:v>
                </c:pt>
                <c:pt idx="1">
                  <c:v>6.345177664974619</c:v>
                </c:pt>
                <c:pt idx="2">
                  <c:v>8.8832487309644659</c:v>
                </c:pt>
                <c:pt idx="3">
                  <c:v>7.6142131979695424</c:v>
                </c:pt>
                <c:pt idx="4">
                  <c:v>17.766497461928932</c:v>
                </c:pt>
              </c:numCache>
            </c:numRef>
          </c:val>
          <c:extLst>
            <c:ext xmlns:c16="http://schemas.microsoft.com/office/drawing/2014/chart" uri="{C3380CC4-5D6E-409C-BE32-E72D297353CC}">
              <c16:uniqueId val="{00000008-EFB1-48DE-9C5D-9CA9A696105D}"/>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BD_Resumen!$CK$386</c:f>
              <c:strCache>
                <c:ptCount val="1"/>
                <c:pt idx="0">
                  <c:v>Rango distancia viaje</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AC47-4079-ACC7-BA9E7AE1EE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AC47-4079-ACC7-BA9E7AE1EE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AC47-4079-ACC7-BA9E7AE1EE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AC47-4079-ACC7-BA9E7AE1EED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BD_Resumen!$CK$387:$CK$391</c:f>
              <c:strCache>
                <c:ptCount val="5"/>
                <c:pt idx="0">
                  <c:v>Menos de 3 km</c:v>
                </c:pt>
                <c:pt idx="1">
                  <c:v>3 - 5 km</c:v>
                </c:pt>
                <c:pt idx="2">
                  <c:v>5 - 10 km</c:v>
                </c:pt>
                <c:pt idx="3">
                  <c:v>10 - 15 km</c:v>
                </c:pt>
                <c:pt idx="4">
                  <c:v>Más de 15 km</c:v>
                </c:pt>
              </c:strCache>
            </c:strRef>
          </c:cat>
          <c:val>
            <c:numRef>
              <c:f>BD_Resumen!$CL$387:$CL$391</c:f>
              <c:numCache>
                <c:formatCode>#,##0</c:formatCode>
                <c:ptCount val="5"/>
                <c:pt idx="0">
                  <c:v>98.984771573604021</c:v>
                </c:pt>
                <c:pt idx="1">
                  <c:v>7.6142131979695424</c:v>
                </c:pt>
                <c:pt idx="2">
                  <c:v>53.299492385786849</c:v>
                </c:pt>
                <c:pt idx="3">
                  <c:v>58.375634517766557</c:v>
                </c:pt>
                <c:pt idx="4">
                  <c:v>31.72588832487309</c:v>
                </c:pt>
              </c:numCache>
            </c:numRef>
          </c:val>
          <c:extLst>
            <c:ext xmlns:c16="http://schemas.microsoft.com/office/drawing/2014/chart" uri="{C3380CC4-5D6E-409C-BE32-E72D297353CC}">
              <c16:uniqueId val="{00000008-AC47-4079-ACC7-BA9E7AE1EEDD}"/>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BD_Resumen!$CK$358</c:f>
              <c:strCache>
                <c:ptCount val="1"/>
                <c:pt idx="0">
                  <c:v>Rango de duración auxiliar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6A38-437C-8840-1DD12A09282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6A38-437C-8840-1DD12A09282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6A38-437C-8840-1DD12A09282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BD_Resumen!$CK$359:$CK$362</c:f>
              <c:strCache>
                <c:ptCount val="4"/>
                <c:pt idx="0">
                  <c:v>Menos de 15 minutos</c:v>
                </c:pt>
                <c:pt idx="1">
                  <c:v>15 - 30 minutos</c:v>
                </c:pt>
                <c:pt idx="2">
                  <c:v>30 - 60 minutos</c:v>
                </c:pt>
                <c:pt idx="3">
                  <c:v>Más de 60 minutos</c:v>
                </c:pt>
              </c:strCache>
            </c:strRef>
          </c:cat>
          <c:val>
            <c:numRef>
              <c:f>BD_Resumen!$CL$359:$CL$362</c:f>
              <c:numCache>
                <c:formatCode>#,##0</c:formatCode>
                <c:ptCount val="4"/>
                <c:pt idx="0">
                  <c:v>15.228426395939083</c:v>
                </c:pt>
                <c:pt idx="1">
                  <c:v>25.380710659898472</c:v>
                </c:pt>
                <c:pt idx="2">
                  <c:v>3.8071065989847717</c:v>
                </c:pt>
                <c:pt idx="3">
                  <c:v>0</c:v>
                </c:pt>
              </c:numCache>
            </c:numRef>
          </c:val>
          <c:extLst>
            <c:ext xmlns:c16="http://schemas.microsoft.com/office/drawing/2014/chart" uri="{C3380CC4-5D6E-409C-BE32-E72D297353CC}">
              <c16:uniqueId val="{00000006-6A38-437C-8840-1DD12A092829}"/>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BD_Resumen!$CK$367</c:f>
              <c:strCache>
                <c:ptCount val="1"/>
                <c:pt idx="0">
                  <c:v>Rango de duración viaje</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C032-4178-AEC7-6FAD98993817}"/>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C032-4178-AEC7-6FAD98993817}"/>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C032-4178-AEC7-6FAD9899381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BD_Resumen!$CK$368:$CK$371</c:f>
              <c:strCache>
                <c:ptCount val="4"/>
                <c:pt idx="0">
                  <c:v>Menos de 30 minutos</c:v>
                </c:pt>
                <c:pt idx="1">
                  <c:v>30 - 60 minutos</c:v>
                </c:pt>
                <c:pt idx="2">
                  <c:v>60 - 120 minutos</c:v>
                </c:pt>
                <c:pt idx="3">
                  <c:v>Más de 120 minutos</c:v>
                </c:pt>
              </c:strCache>
            </c:strRef>
          </c:cat>
          <c:val>
            <c:numRef>
              <c:f>BD_Resumen!$CL$368:$CL$371</c:f>
              <c:numCache>
                <c:formatCode>#,##0</c:formatCode>
                <c:ptCount val="4"/>
                <c:pt idx="0">
                  <c:v>111.67512690355322</c:v>
                </c:pt>
                <c:pt idx="1">
                  <c:v>63.451776649746265</c:v>
                </c:pt>
                <c:pt idx="2">
                  <c:v>60.913705583756411</c:v>
                </c:pt>
                <c:pt idx="3">
                  <c:v>13.95939086294416</c:v>
                </c:pt>
              </c:numCache>
            </c:numRef>
          </c:val>
          <c:extLst>
            <c:ext xmlns:c16="http://schemas.microsoft.com/office/drawing/2014/chart" uri="{C3380CC4-5D6E-409C-BE32-E72D297353CC}">
              <c16:uniqueId val="{00000006-C032-4178-AEC7-6FAD98993817}"/>
            </c:ext>
          </c:extLst>
        </c:ser>
        <c:dLbls>
          <c:dLblPos val="outEnd"/>
          <c:showLegendKey val="0"/>
          <c:showVal val="1"/>
          <c:showCatName val="0"/>
          <c:showSerName val="0"/>
          <c:showPercent val="0"/>
          <c:showBubbleSize val="0"/>
        </c:dLbls>
        <c:gapWidth val="182"/>
        <c:axId val="813222240"/>
        <c:axId val="1705047904"/>
      </c:barChart>
      <c:catAx>
        <c:axId val="813222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047904"/>
        <c:crosses val="autoZero"/>
        <c:auto val="1"/>
        <c:lblAlgn val="ctr"/>
        <c:lblOffset val="100"/>
        <c:noMultiLvlLbl val="0"/>
      </c:catAx>
      <c:valAx>
        <c:axId val="17050479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1322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54481205200227167"/>
          <c:h val="0.80487641723356007"/>
        </c:manualLayout>
      </c:layout>
      <c:doughnutChart>
        <c:varyColors val="1"/>
        <c:ser>
          <c:idx val="0"/>
          <c:order val="0"/>
          <c:tx>
            <c:strRef>
              <c:f>BD_Resumen!$CO$7</c:f>
              <c:strCache>
                <c:ptCount val="1"/>
                <c:pt idx="0">
                  <c:v>Rango Edad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2C-4421-B46C-0B6A5EAD6F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2C-4421-B46C-0B6A5EAD6F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2C-4421-B46C-0B6A5EAD6F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42C-4421-B46C-0B6A5EAD6F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42C-4421-B46C-0B6A5EAD6F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42C-4421-B46C-0B6A5EAD6F7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BD_Resumen!$CO$8:$CO$13</c:f>
              <c:strCache>
                <c:ptCount val="6"/>
                <c:pt idx="0">
                  <c:v>Menor de 18 años</c:v>
                </c:pt>
                <c:pt idx="1">
                  <c:v>18 - 29</c:v>
                </c:pt>
                <c:pt idx="2">
                  <c:v>30 - 39</c:v>
                </c:pt>
                <c:pt idx="3">
                  <c:v>40 - 49</c:v>
                </c:pt>
                <c:pt idx="4">
                  <c:v>50 - 59</c:v>
                </c:pt>
                <c:pt idx="5">
                  <c:v>Mayor de 60 años</c:v>
                </c:pt>
              </c:strCache>
            </c:strRef>
          </c:cat>
          <c:val>
            <c:numRef>
              <c:f>BD_Resumen!$CP$8:$CP$13</c:f>
              <c:numCache>
                <c:formatCode>#,##0</c:formatCode>
                <c:ptCount val="6"/>
                <c:pt idx="0">
                  <c:v>0</c:v>
                </c:pt>
                <c:pt idx="1">
                  <c:v>46.954314720812178</c:v>
                </c:pt>
                <c:pt idx="2">
                  <c:v>110.40609137055847</c:v>
                </c:pt>
                <c:pt idx="3">
                  <c:v>59.64467005076142</c:v>
                </c:pt>
                <c:pt idx="4">
                  <c:v>27.918781725888319</c:v>
                </c:pt>
                <c:pt idx="5">
                  <c:v>5.0761421319796955</c:v>
                </c:pt>
              </c:numCache>
            </c:numRef>
          </c:val>
          <c:extLst>
            <c:ext xmlns:c16="http://schemas.microsoft.com/office/drawing/2014/chart" uri="{C3380CC4-5D6E-409C-BE32-E72D297353CC}">
              <c16:uniqueId val="{0000000C-F42C-4421-B46C-0B6A5EAD6F7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77306205538610584"/>
          <c:h val="0.69869337899647499"/>
        </c:manualLayout>
      </c:layout>
      <c:barChart>
        <c:barDir val="col"/>
        <c:grouping val="clustered"/>
        <c:varyColors val="0"/>
        <c:ser>
          <c:idx val="0"/>
          <c:order val="0"/>
          <c:tx>
            <c:strRef>
              <c:f>BD_Resumen!$CO$22</c:f>
              <c:strCache>
                <c:ptCount val="1"/>
                <c:pt idx="0">
                  <c:v>Estrato</c:v>
                </c:pt>
              </c:strCache>
            </c:strRef>
          </c:tx>
          <c:spPr>
            <a:solidFill>
              <a:schemeClr val="accent1"/>
            </a:solidFill>
            <a:ln w="19050">
              <a:solidFill>
                <a:schemeClr val="lt1"/>
              </a:solidFill>
            </a:ln>
            <a:effectLst/>
          </c:spPr>
          <c:invertIfNegative val="0"/>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1-B091-4DA0-8DA6-33A53EE4734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3-B091-4DA0-8DA6-33A53EE4734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5-B091-4DA0-8DA6-33A53EE4734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7-B091-4DA0-8DA6-33A53EE4734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9-B091-4DA0-8DA6-33A53EE4734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BD_Resumen!$CO$23:$CO$28</c:f>
              <c:strCache>
                <c:ptCount val="6"/>
                <c:pt idx="0">
                  <c:v>Estrato 1</c:v>
                </c:pt>
                <c:pt idx="1">
                  <c:v>Estrato 2</c:v>
                </c:pt>
                <c:pt idx="2">
                  <c:v>Estrato 3</c:v>
                </c:pt>
                <c:pt idx="3">
                  <c:v>Estrato 4</c:v>
                </c:pt>
                <c:pt idx="4">
                  <c:v>Estrato 5</c:v>
                </c:pt>
                <c:pt idx="5">
                  <c:v>Estrato 6</c:v>
                </c:pt>
              </c:strCache>
            </c:strRef>
          </c:cat>
          <c:val>
            <c:numRef>
              <c:f>BD_Resumen!$CP$23:$CP$28</c:f>
              <c:numCache>
                <c:formatCode>#,##0</c:formatCode>
                <c:ptCount val="6"/>
                <c:pt idx="0">
                  <c:v>0</c:v>
                </c:pt>
                <c:pt idx="1">
                  <c:v>52.0304568527919</c:v>
                </c:pt>
                <c:pt idx="2">
                  <c:v>123.09644670050768</c:v>
                </c:pt>
                <c:pt idx="3">
                  <c:v>60.913705583756332</c:v>
                </c:pt>
                <c:pt idx="4">
                  <c:v>12.690355329949238</c:v>
                </c:pt>
                <c:pt idx="5">
                  <c:v>1.2690355329949239</c:v>
                </c:pt>
              </c:numCache>
            </c:numRef>
          </c:val>
          <c:extLst>
            <c:ext xmlns:c16="http://schemas.microsoft.com/office/drawing/2014/chart" uri="{C3380CC4-5D6E-409C-BE32-E72D297353CC}">
              <c16:uniqueId val="{0000000A-B091-4DA0-8DA6-33A53EE4734C}"/>
            </c:ext>
          </c:extLst>
        </c:ser>
        <c:dLbls>
          <c:dLblPos val="outEnd"/>
          <c:showLegendKey val="0"/>
          <c:showVal val="1"/>
          <c:showCatName val="0"/>
          <c:showSerName val="0"/>
          <c:showPercent val="0"/>
          <c:showBubbleSize val="0"/>
        </c:dLbls>
        <c:gapWidth val="100"/>
        <c:axId val="1705447856"/>
        <c:axId val="2015192320"/>
      </c:barChart>
      <c:catAx>
        <c:axId val="1705447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5192320"/>
        <c:crosses val="autoZero"/>
        <c:auto val="1"/>
        <c:lblAlgn val="ctr"/>
        <c:lblOffset val="100"/>
        <c:noMultiLvlLbl val="0"/>
      </c:catAx>
      <c:valAx>
        <c:axId val="201519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447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213442617918369E-2"/>
          <c:y val="0.18244444444444446"/>
          <c:w val="0.77306205538610584"/>
          <c:h val="0.69869337899647499"/>
        </c:manualLayout>
      </c:layout>
      <c:barChart>
        <c:barDir val="bar"/>
        <c:grouping val="clustered"/>
        <c:varyColors val="0"/>
        <c:ser>
          <c:idx val="0"/>
          <c:order val="0"/>
          <c:tx>
            <c:strRef>
              <c:f>BD_Resumen!$CO$30</c:f>
              <c:strCache>
                <c:ptCount val="1"/>
                <c:pt idx="0">
                  <c:v>Nivel de ingresos</c:v>
                </c:pt>
              </c:strCache>
            </c:strRef>
          </c:tx>
          <c:spPr>
            <a:solidFill>
              <a:schemeClr val="accent1"/>
            </a:solidFill>
            <a:ln w="19050">
              <a:solidFill>
                <a:schemeClr val="lt1"/>
              </a:solidFill>
            </a:ln>
            <a:effectLst/>
          </c:spPr>
          <c:invertIfNegative val="0"/>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1-7CA9-4023-8361-2AEE6040FE87}"/>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3-7CA9-4023-8361-2AEE6040FE87}"/>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5-7CA9-4023-8361-2AEE6040FE87}"/>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7-7CA9-4023-8361-2AEE6040FE87}"/>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9-7CA9-4023-8361-2AEE6040FE87}"/>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65000"/>
                        <a:lumOff val="3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BD_Resumen!$CO$31:$CO$36</c:f>
              <c:strCache>
                <c:ptCount val="6"/>
                <c:pt idx="0">
                  <c:v>Menos de 1 SMMLV</c:v>
                </c:pt>
                <c:pt idx="1">
                  <c:v>Entre 1 y 3 SMMLV</c:v>
                </c:pt>
                <c:pt idx="2">
                  <c:v>Entre 3 y 5 SMMLV</c:v>
                </c:pt>
                <c:pt idx="3">
                  <c:v>Entre 5 y 8 SMMLV</c:v>
                </c:pt>
                <c:pt idx="4">
                  <c:v>Entre 8 y 10 SMMLV</c:v>
                </c:pt>
                <c:pt idx="5">
                  <c:v>Más de 10 SMMLV</c:v>
                </c:pt>
              </c:strCache>
            </c:strRef>
          </c:cat>
          <c:val>
            <c:numRef>
              <c:f>BD_Resumen!$CP$31:$CP$36</c:f>
              <c:numCache>
                <c:formatCode>#,##0</c:formatCode>
                <c:ptCount val="6"/>
                <c:pt idx="0">
                  <c:v>1.2690355329949239</c:v>
                </c:pt>
                <c:pt idx="1">
                  <c:v>111.67512690355339</c:v>
                </c:pt>
                <c:pt idx="2">
                  <c:v>71.065989847715727</c:v>
                </c:pt>
                <c:pt idx="3">
                  <c:v>44.416243654822331</c:v>
                </c:pt>
                <c:pt idx="4">
                  <c:v>15.228426395939085</c:v>
                </c:pt>
                <c:pt idx="5">
                  <c:v>6.345177664974619</c:v>
                </c:pt>
              </c:numCache>
            </c:numRef>
          </c:val>
          <c:extLst>
            <c:ext xmlns:c16="http://schemas.microsoft.com/office/drawing/2014/chart" uri="{C3380CC4-5D6E-409C-BE32-E72D297353CC}">
              <c16:uniqueId val="{0000000A-7CA9-4023-8361-2AEE6040FE87}"/>
            </c:ext>
          </c:extLst>
        </c:ser>
        <c:dLbls>
          <c:dLblPos val="outEnd"/>
          <c:showLegendKey val="0"/>
          <c:showVal val="1"/>
          <c:showCatName val="0"/>
          <c:showSerName val="0"/>
          <c:showPercent val="0"/>
          <c:showBubbleSize val="0"/>
        </c:dLbls>
        <c:gapWidth val="100"/>
        <c:axId val="1705447856"/>
        <c:axId val="2015192320"/>
      </c:barChart>
      <c:catAx>
        <c:axId val="1705447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CO"/>
          </a:p>
        </c:txPr>
        <c:crossAx val="2015192320"/>
        <c:crosses val="autoZero"/>
        <c:auto val="1"/>
        <c:lblAlgn val="ctr"/>
        <c:lblOffset val="100"/>
        <c:noMultiLvlLbl val="0"/>
      </c:catAx>
      <c:valAx>
        <c:axId val="20151923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5447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1.3992301445980636E-2"/>
          <c:y val="8.9565162615569585E-2"/>
          <c:w val="0.9768661430916592"/>
          <c:h val="0.52235235120455159"/>
        </c:manualLayout>
      </c:layout>
      <c:ofPieChart>
        <c:ofPieType val="pie"/>
        <c:varyColors val="1"/>
        <c:ser>
          <c:idx val="0"/>
          <c:order val="0"/>
          <c:tx>
            <c:strRef>
              <c:f>BD_Resumen!$CO$70</c:f>
              <c:strCache>
                <c:ptCount val="1"/>
                <c:pt idx="0">
                  <c:v>Discapacidad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884-42A3-96B7-00577526CD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84-42A3-96B7-00577526CD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884-42A3-96B7-00577526CD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884-42A3-96B7-00577526CD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884-42A3-96B7-00577526CD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884-42A3-96B7-00577526CD4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884-42A3-96B7-00577526CD4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884-42A3-96B7-00577526CD4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884-42A3-96B7-00577526CD4A}"/>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lumMod val="95000"/>
                        </a:schemeClr>
                      </a:solidFill>
                      <a:latin typeface="+mn-lt"/>
                      <a:ea typeface="+mn-ea"/>
                      <a:cs typeface="+mn-cs"/>
                    </a:defRPr>
                  </a:pPr>
                  <a:endParaRPr lang="es-CO"/>
                </a:p>
              </c:txPr>
              <c:dLblPos val="bestFit"/>
              <c:showLegendKey val="0"/>
              <c:showVal val="1"/>
              <c:showCatName val="0"/>
              <c:showSerName val="0"/>
              <c:showPercent val="0"/>
              <c:showBubbleSize val="0"/>
              <c:extLst>
                <c:ext xmlns:c16="http://schemas.microsoft.com/office/drawing/2014/chart" uri="{C3380CC4-5D6E-409C-BE32-E72D297353CC}">
                  <c16:uniqueId val="{00000001-8884-42A3-96B7-00577526CD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BD_Resumen!$CO$71:$CO$78</c:f>
              <c:strCache>
                <c:ptCount val="8"/>
                <c:pt idx="0">
                  <c:v>Ninguna</c:v>
                </c:pt>
                <c:pt idx="1">
                  <c:v>Discapacidad visual</c:v>
                </c:pt>
                <c:pt idx="2">
                  <c:v>Discapacidad física</c:v>
                </c:pt>
                <c:pt idx="3">
                  <c:v>Discapacidad auditiva</c:v>
                </c:pt>
                <c:pt idx="4">
                  <c:v>Sordoceguera</c:v>
                </c:pt>
                <c:pt idx="5">
                  <c:v>Discapacidad intelectual</c:v>
                </c:pt>
                <c:pt idx="6">
                  <c:v>Discapacidad psicosocial (mental)</c:v>
                </c:pt>
                <c:pt idx="7">
                  <c:v>Discapacidad múltiple</c:v>
                </c:pt>
              </c:strCache>
            </c:strRef>
          </c:cat>
          <c:val>
            <c:numRef>
              <c:f>BD_Resumen!$CP$71:$CP$78</c:f>
              <c:numCache>
                <c:formatCode>#,##0</c:formatCode>
                <c:ptCount val="8"/>
                <c:pt idx="0">
                  <c:v>248.73096446700524</c:v>
                </c:pt>
                <c:pt idx="1">
                  <c:v>1.2690355329949239</c:v>
                </c:pt>
                <c:pt idx="2">
                  <c:v>0</c:v>
                </c:pt>
                <c:pt idx="3">
                  <c:v>0</c:v>
                </c:pt>
                <c:pt idx="4">
                  <c:v>0</c:v>
                </c:pt>
                <c:pt idx="5">
                  <c:v>0</c:v>
                </c:pt>
                <c:pt idx="6">
                  <c:v>0</c:v>
                </c:pt>
                <c:pt idx="7">
                  <c:v>0</c:v>
                </c:pt>
              </c:numCache>
            </c:numRef>
          </c:val>
          <c:extLst>
            <c:ext xmlns:c16="http://schemas.microsoft.com/office/drawing/2014/chart" uri="{C3380CC4-5D6E-409C-BE32-E72D297353CC}">
              <c16:uniqueId val="{00000012-8884-42A3-96B7-00577526CD4A}"/>
            </c:ext>
          </c:extLst>
        </c:ser>
        <c:dLbls>
          <c:dLblPos val="bestFit"/>
          <c:showLegendKey val="0"/>
          <c:showVal val="1"/>
          <c:showCatName val="0"/>
          <c:showSerName val="0"/>
          <c:showPercent val="0"/>
          <c:showBubbleSize val="0"/>
          <c:showLeaderLines val="0"/>
        </c:dLbls>
        <c:gapWidth val="100"/>
        <c:splitType val="pos"/>
        <c:splitPos val="7"/>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ayout>
        <c:manualLayout>
          <c:xMode val="edge"/>
          <c:yMode val="edge"/>
          <c:x val="8.9914878956700001E-2"/>
          <c:y val="0.58695148279946707"/>
          <c:w val="0.78621463825275362"/>
          <c:h val="0.3942985264278905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BD_Resumen!$CK$126</c:f>
              <c:strCache>
                <c:ptCount val="1"/>
                <c:pt idx="0">
                  <c:v>Localidad residencia</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BD_Resumen!$CK$127:$CK$147</c15:sqref>
                  </c15:fullRef>
                </c:ext>
              </c:extLst>
              <c:f>BD_Resumen!$CK$129:$CK$147</c:f>
              <c:strCache>
                <c:ptCount val="19"/>
                <c:pt idx="0">
                  <c:v>No resido en Bogotá</c:v>
                </c:pt>
                <c:pt idx="1">
                  <c:v>Engativá</c:v>
                </c:pt>
                <c:pt idx="2">
                  <c:v>Usaquén</c:v>
                </c:pt>
                <c:pt idx="3">
                  <c:v>Bosa</c:v>
                </c:pt>
                <c:pt idx="4">
                  <c:v>Ciudad Bolívar</c:v>
                </c:pt>
                <c:pt idx="5">
                  <c:v>Fontibón</c:v>
                </c:pt>
                <c:pt idx="6">
                  <c:v>Puente Aranda</c:v>
                </c:pt>
                <c:pt idx="7">
                  <c:v>Rafael Uribe Uribe</c:v>
                </c:pt>
                <c:pt idx="8">
                  <c:v>San Cristóbal</c:v>
                </c:pt>
                <c:pt idx="9">
                  <c:v>Usme</c:v>
                </c:pt>
                <c:pt idx="10">
                  <c:v>Teusaquillo</c:v>
                </c:pt>
                <c:pt idx="11">
                  <c:v>Antonio Nariño</c:v>
                </c:pt>
                <c:pt idx="12">
                  <c:v>Tunjuelito</c:v>
                </c:pt>
                <c:pt idx="13">
                  <c:v>Barrios Unidos</c:v>
                </c:pt>
                <c:pt idx="14">
                  <c:v>Chapinero</c:v>
                </c:pt>
                <c:pt idx="15">
                  <c:v>Los Mártires</c:v>
                </c:pt>
                <c:pt idx="16">
                  <c:v>Santa Fe</c:v>
                </c:pt>
                <c:pt idx="17">
                  <c:v>La Candelaria</c:v>
                </c:pt>
                <c:pt idx="18">
                  <c:v>Sumapaz</c:v>
                </c:pt>
              </c:strCache>
            </c:strRef>
          </c:cat>
          <c:val>
            <c:numRef>
              <c:extLst>
                <c:ext xmlns:c15="http://schemas.microsoft.com/office/drawing/2012/chart" uri="{02D57815-91ED-43cb-92C2-25804820EDAC}">
                  <c15:fullRef>
                    <c15:sqref>BD_Resumen!$CL$127:$CL$147</c15:sqref>
                  </c15:fullRef>
                </c:ext>
              </c:extLst>
              <c:f>BD_Resumen!$CL$129:$CL$147</c:f>
              <c:numCache>
                <c:formatCode>#,##0</c:formatCode>
                <c:ptCount val="19"/>
                <c:pt idx="0">
                  <c:v>31.72588832487309</c:v>
                </c:pt>
                <c:pt idx="1">
                  <c:v>25.380710659898472</c:v>
                </c:pt>
                <c:pt idx="2">
                  <c:v>19.035532994923855</c:v>
                </c:pt>
                <c:pt idx="3">
                  <c:v>8.8832487309644659</c:v>
                </c:pt>
                <c:pt idx="4">
                  <c:v>8.8832487309644659</c:v>
                </c:pt>
                <c:pt idx="5">
                  <c:v>21.573604060913702</c:v>
                </c:pt>
                <c:pt idx="6">
                  <c:v>13.95939086294416</c:v>
                </c:pt>
                <c:pt idx="7">
                  <c:v>5.0761421319796955</c:v>
                </c:pt>
                <c:pt idx="8">
                  <c:v>11.421319796954313</c:v>
                </c:pt>
                <c:pt idx="9">
                  <c:v>1.2690355329949239</c:v>
                </c:pt>
                <c:pt idx="10">
                  <c:v>11.421319796954313</c:v>
                </c:pt>
                <c:pt idx="11">
                  <c:v>1.2690355329949239</c:v>
                </c:pt>
                <c:pt idx="12">
                  <c:v>8.8832487309644659</c:v>
                </c:pt>
                <c:pt idx="13">
                  <c:v>6.345177664974619</c:v>
                </c:pt>
                <c:pt idx="14">
                  <c:v>11.421319796954313</c:v>
                </c:pt>
                <c:pt idx="15">
                  <c:v>3.8071065989847717</c:v>
                </c:pt>
                <c:pt idx="16">
                  <c:v>2.5380710659898478</c:v>
                </c:pt>
                <c:pt idx="17">
                  <c:v>1.2690355329949239</c:v>
                </c:pt>
                <c:pt idx="18">
                  <c:v>0</c:v>
                </c:pt>
              </c:numCache>
            </c:numRef>
          </c:val>
          <c:extLst>
            <c:ext xmlns:c16="http://schemas.microsoft.com/office/drawing/2014/chart" uri="{C3380CC4-5D6E-409C-BE32-E72D297353CC}">
              <c16:uniqueId val="{00000000-4688-43B5-BABB-51EBE615E83C}"/>
            </c:ext>
          </c:extLst>
        </c:ser>
        <c:dLbls>
          <c:showLegendKey val="0"/>
          <c:showVal val="0"/>
          <c:showCatName val="0"/>
          <c:showSerName val="0"/>
          <c:showPercent val="0"/>
          <c:showBubbleSize val="0"/>
        </c:dLbls>
        <c:gapWidth val="219"/>
        <c:overlap val="-27"/>
        <c:axId val="1838514752"/>
        <c:axId val="1925849328"/>
      </c:barChart>
      <c:catAx>
        <c:axId val="18385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5849328"/>
        <c:crosses val="autoZero"/>
        <c:auto val="1"/>
        <c:lblAlgn val="ctr"/>
        <c:lblOffset val="100"/>
        <c:noMultiLvlLbl val="0"/>
      </c:catAx>
      <c:valAx>
        <c:axId val="192584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38514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Sede de trabajo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BD_Resumen!$CK$149</c:f>
              <c:strCache>
                <c:ptCount val="1"/>
                <c:pt idx="0">
                  <c:v>Sede</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BD_Resumen!$CL$150:$CL$167</c15:sqref>
                  </c15:fullRef>
                </c:ext>
              </c:extLst>
              <c:f>(BD_Resumen!$CL$150:$CL$153,BD_Resumen!$CL$160:$CL$167)</c:f>
              <c:strCache>
                <c:ptCount val="4"/>
                <c:pt idx="0">
                  <c:v>Lugar de residencia</c:v>
                </c:pt>
                <c:pt idx="1">
                  <c:v>Otra*</c:v>
                </c:pt>
                <c:pt idx="2">
                  <c:v>Calle 26 - Sede principal - Av El dorado # 66 - 63 P 5 - Teusaquillo</c:v>
                </c:pt>
                <c:pt idx="3">
                  <c:v>Quinta Camacho  - Sede secundaria - Carrera 11 a # 69 - 43 - Chapinero</c:v>
                </c:pt>
              </c:strCache>
            </c:strRef>
          </c:cat>
          <c:val>
            <c:numRef>
              <c:extLst>
                <c:ext xmlns:c15="http://schemas.microsoft.com/office/drawing/2012/chart" uri="{02D57815-91ED-43cb-92C2-25804820EDAC}">
                  <c15:fullRef>
                    <c15:sqref>BD_Resumen!$CM$150:$CM$159</c15:sqref>
                  </c15:fullRef>
                </c:ext>
              </c:extLst>
              <c:f>BD_Resumen!$CM$150:$CM$153</c:f>
              <c:numCache>
                <c:formatCode>#,##0</c:formatCode>
                <c:ptCount val="4"/>
                <c:pt idx="0">
                  <c:v>121.82741116751258</c:v>
                </c:pt>
                <c:pt idx="1">
                  <c:v>2.5380710659898478</c:v>
                </c:pt>
                <c:pt idx="2">
                  <c:v>121.82741116751258</c:v>
                </c:pt>
                <c:pt idx="3">
                  <c:v>3.8071065989847717</c:v>
                </c:pt>
              </c:numCache>
            </c:numRef>
          </c:val>
          <c:extLst>
            <c:ext xmlns:c16="http://schemas.microsoft.com/office/drawing/2014/chart" uri="{C3380CC4-5D6E-409C-BE32-E72D297353CC}">
              <c16:uniqueId val="{00000000-F926-4E5D-863A-7CB8599114D9}"/>
            </c:ext>
          </c:extLst>
        </c:ser>
        <c:dLbls>
          <c:showLegendKey val="0"/>
          <c:showVal val="0"/>
          <c:showCatName val="0"/>
          <c:showSerName val="0"/>
          <c:showPercent val="0"/>
          <c:showBubbleSize val="0"/>
        </c:dLbls>
        <c:gapWidth val="219"/>
        <c:overlap val="-27"/>
        <c:axId val="1838514752"/>
        <c:axId val="1925849328"/>
      </c:barChart>
      <c:catAx>
        <c:axId val="183851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25849328"/>
        <c:crosses val="autoZero"/>
        <c:auto val="1"/>
        <c:lblAlgn val="ctr"/>
        <c:lblOffset val="100"/>
        <c:noMultiLvlLbl val="0"/>
      </c:catAx>
      <c:valAx>
        <c:axId val="1925849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838514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Duración vs Distancia por modo</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BD_Resumen!$CM$396</c:f>
              <c:strCache>
                <c:ptCount val="1"/>
                <c:pt idx="0">
                  <c:v>Distancia viaje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100" b="1" i="0" u="none" strike="noStrike" kern="1200" baseline="0">
                    <a:solidFill>
                      <a:schemeClr val="accent1">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BD_Resumen!$CK$397:$CK$413</c15:sqref>
                  </c15:fullRef>
                </c:ext>
              </c:extLst>
              <c:f>(BD_Resumen!$CK$397:$CK$400,BD_Resumen!$CK$402:$CK$409)</c:f>
              <c:strCache>
                <c:ptCount val="12"/>
                <c:pt idx="0">
                  <c:v>Transmilenio</c:v>
                </c:pt>
                <c:pt idx="1">
                  <c:v>Teletrabajo</c:v>
                </c:pt>
                <c:pt idx="2">
                  <c:v>Bicicleta</c:v>
                </c:pt>
                <c:pt idx="3">
                  <c:v>SITP</c:v>
                </c:pt>
                <c:pt idx="4">
                  <c:v>Motocicleta conductor</c:v>
                </c:pt>
                <c:pt idx="5">
                  <c:v>Ruta institucional</c:v>
                </c:pt>
                <c:pt idx="6">
                  <c:v>Vehiculo institucional</c:v>
                </c:pt>
                <c:pt idx="7">
                  <c:v>Taxi</c:v>
                </c:pt>
                <c:pt idx="8">
                  <c:v>A pie</c:v>
                </c:pt>
                <c:pt idx="9">
                  <c:v>Bus intermunicipal</c:v>
                </c:pt>
                <c:pt idx="10">
                  <c:v>Automóvil pasajero</c:v>
                </c:pt>
                <c:pt idx="11">
                  <c:v>TPC</c:v>
                </c:pt>
              </c:strCache>
            </c:strRef>
          </c:cat>
          <c:val>
            <c:numRef>
              <c:extLst>
                <c:ext xmlns:c15="http://schemas.microsoft.com/office/drawing/2012/chart" uri="{02D57815-91ED-43cb-92C2-25804820EDAC}">
                  <c15:fullRef>
                    <c15:sqref>BD_Resumen!$CM$397:$CM$413</c15:sqref>
                  </c15:fullRef>
                </c:ext>
              </c:extLst>
              <c:f>(BD_Resumen!$CM$397:$CM$400,BD_Resumen!$CM$402:$CM$409)</c:f>
              <c:numCache>
                <c:formatCode>#,##0.0</c:formatCode>
                <c:ptCount val="12"/>
                <c:pt idx="0">
                  <c:v>13.726681952380945</c:v>
                </c:pt>
                <c:pt idx="1">
                  <c:v>0</c:v>
                </c:pt>
                <c:pt idx="2">
                  <c:v>7.7695790000000011</c:v>
                </c:pt>
                <c:pt idx="3">
                  <c:v>10.808957062500003</c:v>
                </c:pt>
                <c:pt idx="4">
                  <c:v>13.323099538461543</c:v>
                </c:pt>
                <c:pt idx="5">
                  <c:v>0</c:v>
                </c:pt>
                <c:pt idx="6">
                  <c:v>0</c:v>
                </c:pt>
                <c:pt idx="7">
                  <c:v>7.3619089999999998</c:v>
                </c:pt>
                <c:pt idx="8">
                  <c:v>0.84999999999999676</c:v>
                </c:pt>
                <c:pt idx="9">
                  <c:v>23.853546023148144</c:v>
                </c:pt>
                <c:pt idx="10">
                  <c:v>12.641520799999995</c:v>
                </c:pt>
                <c:pt idx="11">
                  <c:v>0</c:v>
                </c:pt>
              </c:numCache>
            </c:numRef>
          </c:val>
          <c:extLst>
            <c:ext xmlns:c16="http://schemas.microsoft.com/office/drawing/2014/chart" uri="{C3380CC4-5D6E-409C-BE32-E72D297353CC}">
              <c16:uniqueId val="{00000000-972C-4BF0-B946-0DE740C8F7DD}"/>
            </c:ext>
          </c:extLst>
        </c:ser>
        <c:dLbls>
          <c:dLblPos val="outEnd"/>
          <c:showLegendKey val="0"/>
          <c:showVal val="1"/>
          <c:showCatName val="0"/>
          <c:showSerName val="0"/>
          <c:showPercent val="0"/>
          <c:showBubbleSize val="0"/>
        </c:dLbls>
        <c:gapWidth val="150"/>
        <c:axId val="813200240"/>
        <c:axId val="817470464"/>
      </c:barChart>
      <c:lineChart>
        <c:grouping val="stacked"/>
        <c:varyColors val="0"/>
        <c:ser>
          <c:idx val="1"/>
          <c:order val="1"/>
          <c:tx>
            <c:strRef>
              <c:f>BD_Resumen!$CN$396</c:f>
              <c:strCache>
                <c:ptCount val="1"/>
                <c:pt idx="0">
                  <c:v>Duración viaje</c:v>
                </c:pt>
              </c:strCache>
            </c:strRef>
          </c:tx>
          <c:spPr>
            <a:ln w="3175" cap="rnd">
              <a:solidFill>
                <a:schemeClr val="accent2">
                  <a:alpha val="50000"/>
                </a:schemeClr>
              </a:solidFill>
              <a:round/>
            </a:ln>
            <a:effectLst/>
          </c:spPr>
          <c:marker>
            <c:symbol val="circle"/>
            <c:size val="5"/>
            <c:spPr>
              <a:solidFill>
                <a:schemeClr val="accent2">
                  <a:lumMod val="50000"/>
                </a:schemeClr>
              </a:solidFill>
              <a:ln w="0">
                <a:noFill/>
              </a:ln>
              <a:effectLst/>
            </c:spPr>
          </c:marker>
          <c:dLbls>
            <c:numFmt formatCode="#,##0;;;" sourceLinked="0"/>
            <c:spPr>
              <a:noFill/>
              <a:ln>
                <a:noFill/>
              </a:ln>
              <a:effectLst/>
            </c:spPr>
            <c:txPr>
              <a:bodyPr rot="0" spcFirstLastPara="1" vertOverflow="ellipsis" vert="horz" wrap="square" anchor="ctr" anchorCtr="1"/>
              <a:lstStyle/>
              <a:p>
                <a:pPr>
                  <a:defRPr sz="1100" b="1" i="0" u="none" strike="noStrike" kern="1200" baseline="0">
                    <a:solidFill>
                      <a:schemeClr val="accent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BD_Resumen!$CK$397:$CK$413</c15:sqref>
                  </c15:fullRef>
                </c:ext>
              </c:extLst>
              <c:f>(BD_Resumen!$CK$397:$CK$400,BD_Resumen!$CK$402:$CK$409)</c:f>
              <c:strCache>
                <c:ptCount val="12"/>
                <c:pt idx="0">
                  <c:v>Transmilenio</c:v>
                </c:pt>
                <c:pt idx="1">
                  <c:v>Teletrabajo</c:v>
                </c:pt>
                <c:pt idx="2">
                  <c:v>Bicicleta</c:v>
                </c:pt>
                <c:pt idx="3">
                  <c:v>SITP</c:v>
                </c:pt>
                <c:pt idx="4">
                  <c:v>Motocicleta conductor</c:v>
                </c:pt>
                <c:pt idx="5">
                  <c:v>Ruta institucional</c:v>
                </c:pt>
                <c:pt idx="6">
                  <c:v>Vehiculo institucional</c:v>
                </c:pt>
                <c:pt idx="7">
                  <c:v>Taxi</c:v>
                </c:pt>
                <c:pt idx="8">
                  <c:v>A pie</c:v>
                </c:pt>
                <c:pt idx="9">
                  <c:v>Bus intermunicipal</c:v>
                </c:pt>
                <c:pt idx="10">
                  <c:v>Automóvil pasajero</c:v>
                </c:pt>
                <c:pt idx="11">
                  <c:v>TPC</c:v>
                </c:pt>
              </c:strCache>
            </c:strRef>
          </c:cat>
          <c:val>
            <c:numRef>
              <c:extLst>
                <c:ext xmlns:c15="http://schemas.microsoft.com/office/drawing/2012/chart" uri="{02D57815-91ED-43cb-92C2-25804820EDAC}">
                  <c15:fullRef>
                    <c15:sqref>BD_Resumen!$CN$397:$CN$413</c15:sqref>
                  </c15:fullRef>
                </c:ext>
              </c:extLst>
              <c:f>(BD_Resumen!$CN$397:$CN$400,BD_Resumen!$CN$402:$CN$409)</c:f>
              <c:numCache>
                <c:formatCode>#,##0.0</c:formatCode>
                <c:ptCount val="12"/>
                <c:pt idx="0">
                  <c:v>86.785714285714249</c:v>
                </c:pt>
                <c:pt idx="1">
                  <c:v>0</c:v>
                </c:pt>
                <c:pt idx="2">
                  <c:v>39.333333333333336</c:v>
                </c:pt>
                <c:pt idx="3">
                  <c:v>69.375000000000028</c:v>
                </c:pt>
                <c:pt idx="4">
                  <c:v>59.67307692307692</c:v>
                </c:pt>
                <c:pt idx="5">
                  <c:v>0</c:v>
                </c:pt>
                <c:pt idx="6">
                  <c:v>0</c:v>
                </c:pt>
                <c:pt idx="7">
                  <c:v>30.000000000000025</c:v>
                </c:pt>
                <c:pt idx="8">
                  <c:v>14.999999999999947</c:v>
                </c:pt>
                <c:pt idx="9">
                  <c:v>132.50000000000003</c:v>
                </c:pt>
                <c:pt idx="10">
                  <c:v>60.000000000000028</c:v>
                </c:pt>
                <c:pt idx="11">
                  <c:v>0</c:v>
                </c:pt>
              </c:numCache>
            </c:numRef>
          </c:val>
          <c:smooth val="0"/>
          <c:extLst>
            <c:ext xmlns:c16="http://schemas.microsoft.com/office/drawing/2014/chart" uri="{C3380CC4-5D6E-409C-BE32-E72D297353CC}">
              <c16:uniqueId val="{00000001-972C-4BF0-B946-0DE740C8F7DD}"/>
            </c:ext>
          </c:extLst>
        </c:ser>
        <c:dLbls>
          <c:showLegendKey val="0"/>
          <c:showVal val="1"/>
          <c:showCatName val="0"/>
          <c:showSerName val="0"/>
          <c:showPercent val="0"/>
          <c:showBubbleSize val="0"/>
        </c:dLbls>
        <c:marker val="1"/>
        <c:smooth val="0"/>
        <c:axId val="1625239376"/>
        <c:axId val="375122912"/>
      </c:lineChart>
      <c:catAx>
        <c:axId val="81320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817470464"/>
        <c:crosses val="autoZero"/>
        <c:auto val="1"/>
        <c:lblAlgn val="ctr"/>
        <c:lblOffset val="100"/>
        <c:noMultiLvlLbl val="0"/>
      </c:catAx>
      <c:valAx>
        <c:axId val="817470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Distancia [km</a:t>
                </a:r>
                <a:r>
                  <a:rPr lang="es-ES"/>
                  <a:t>]</a:t>
                </a:r>
                <a:endParaRPr lang="en-US"/>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813200240"/>
        <c:crosses val="autoZero"/>
        <c:crossBetween val="between"/>
      </c:valAx>
      <c:valAx>
        <c:axId val="375122912"/>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Duración [min]</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625239376"/>
        <c:crosses val="max"/>
        <c:crossBetween val="between"/>
      </c:valAx>
      <c:catAx>
        <c:axId val="1625239376"/>
        <c:scaling>
          <c:orientation val="minMax"/>
        </c:scaling>
        <c:delete val="1"/>
        <c:axPos val="b"/>
        <c:numFmt formatCode="General" sourceLinked="1"/>
        <c:majorTickMark val="out"/>
        <c:minorTickMark val="none"/>
        <c:tickLblPos val="nextTo"/>
        <c:crossAx val="3751229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paperSize="9" orientation="landscape"/>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sunburst" uniqueId="{8BD53342-3268-4DAD-92E3-B829F2CB73AA}" formatIdx="0">
          <cx:dataLabels pos="ctr">
            <cx:txPr>
              <a:bodyPr spcFirstLastPara="1" vertOverflow="ellipsis" horzOverflow="overflow" wrap="square" lIns="0" tIns="0" rIns="0" bIns="0" anchor="ctr" anchorCtr="1"/>
              <a:lstStyle/>
              <a:p>
                <a:pPr algn="ctr" rtl="0">
                  <a:defRPr sz="900"/>
                </a:pPr>
                <a:endParaRPr lang="es-ES" sz="900" b="0" i="0" u="none" strike="noStrike" baseline="0">
                  <a:solidFill>
                    <a:sysClr val="window" lastClr="FFFFFF"/>
                  </a:solidFill>
                  <a:latin typeface="Calibri" panose="020F0502020204030204"/>
                </a:endParaRPr>
              </a:p>
            </cx:txPr>
            <cx:visibility seriesName="0" categoryName="1" value="0"/>
            <cx:separator>, </cx:separator>
          </cx:dataLabels>
          <cx:dataId val="0"/>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_xlchart.v1.5</cx:f>
      </cx:strDim>
      <cx:numDim type="size">
        <cx:f>_xlchart.v1.6</cx:f>
      </cx:numDim>
    </cx:data>
  </cx:chartData>
  <cx:chart>
    <cx:title pos="t" align="ctr" overlay="0">
      <cx:tx>
        <cx:txData>
          <cx:v>Etnia</cx:v>
        </cx:txData>
      </cx:tx>
      <cx:txPr>
        <a:bodyPr spcFirstLastPara="1" vertOverflow="ellipsis" horzOverflow="overflow" wrap="square" lIns="0" tIns="0" rIns="0" bIns="0" anchor="ctr" anchorCtr="1"/>
        <a:lstStyle/>
        <a:p>
          <a:pPr algn="ctr" rtl="0">
            <a:defRPr sz="1400"/>
          </a:pPr>
          <a:r>
            <a:rPr lang="es-ES" sz="1400" b="0" i="0" u="none" strike="noStrike" baseline="0">
              <a:solidFill>
                <a:sysClr val="windowText" lastClr="000000">
                  <a:lumMod val="65000"/>
                  <a:lumOff val="35000"/>
                </a:sysClr>
              </a:solidFill>
              <a:latin typeface="Calibri" panose="020F0502020204030204"/>
            </a:rPr>
            <a:t>Etnia</a:t>
          </a:r>
        </a:p>
      </cx:txPr>
    </cx:title>
    <cx:plotArea>
      <cx:plotAreaRegion>
        <cx:series layoutId="treemap" uniqueId="{E823F36E-4548-4E0F-A01C-1D005D1F0CF7}" formatIdx="0">
          <cx:tx>
            <cx:txData>
              <cx:f>_xlchart.v1.4</cx:f>
              <cx:v>Etnia</cx:v>
            </cx:txData>
          </cx:tx>
          <cx:dataLabels>
            <cx:txPr>
              <a:bodyPr spcFirstLastPara="1" vertOverflow="ellipsis" horzOverflow="overflow" wrap="square" lIns="0" tIns="0" rIns="0" bIns="0" anchor="ctr" anchorCtr="1"/>
              <a:lstStyle/>
              <a:p>
                <a:pPr algn="ctr" rtl="0">
                  <a:defRPr sz="900"/>
                </a:pPr>
                <a:endParaRPr lang="es-ES" sz="900" b="0" i="0" u="none" strike="noStrike" baseline="0">
                  <a:solidFill>
                    <a:sysClr val="window" lastClr="FFFFFF"/>
                  </a:solidFill>
                  <a:latin typeface="Calibri" panose="020F0502020204030204"/>
                </a:endParaRPr>
              </a:p>
            </cx:txPr>
            <cx:visibility seriesName="0" categoryName="1" value="0"/>
          </cx:dataLabels>
          <cx:dataId val="0"/>
          <cx:layoutPr/>
        </cx:series>
      </cx:plotAreaRegion>
    </cx:plotArea>
    <cx:legend pos="b" align="ctr" overlay="0">
      <cx:txPr>
        <a:bodyPr spcFirstLastPara="1" vertOverflow="ellipsis" horzOverflow="overflow" wrap="square" lIns="0" tIns="0" rIns="0" bIns="0" anchor="ctr" anchorCtr="1"/>
        <a:lstStyle/>
        <a:p>
          <a:pPr algn="ctr" rtl="0">
            <a:defRPr sz="1000"/>
          </a:pPr>
          <a:endParaRPr lang="es-ES" sz="1000" b="0" i="0" u="none" strike="noStrike" baseline="0">
            <a:solidFill>
              <a:sysClr val="windowText" lastClr="000000">
                <a:lumMod val="65000"/>
                <a:lumOff val="35000"/>
              </a:sysClr>
            </a:solidFill>
            <a:latin typeface="Calibri" panose="020F0502020204030204"/>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horzOverflow="overflow" wrap="square" lIns="0" tIns="0" rIns="0" bIns="0" anchor="ctr" anchorCtr="1"/>
          <a:lstStyle/>
          <a:p>
            <a:pPr algn="ctr" rtl="0">
              <a:spcBef>
                <a:spcPts val="0"/>
              </a:spcBef>
              <a:spcAft>
                <a:spcPts val="0"/>
              </a:spcAft>
            </a:pPr>
            <a:r>
              <a:rPr lang="es-ES" sz="1400" b="0" i="0" baseline="0">
                <a:solidFill>
                  <a:srgbClr val="595959"/>
                </a:solidFill>
                <a:effectLst/>
                <a:latin typeface="Calibri" panose="020F0502020204030204" pitchFamily="34" charset="0"/>
                <a:ea typeface="Calibri" panose="020F0502020204030204" pitchFamily="34" charset="0"/>
                <a:cs typeface="Calibri" panose="020F0502020204030204" pitchFamily="34" charset="0"/>
              </a:rPr>
              <a:t>Relación de Modo Principal y Modo Auxiliar </a:t>
            </a:r>
            <a:endParaRPr lang="es-CO" sz="1400">
              <a:effectLst/>
            </a:endParaRPr>
          </a:p>
        </cx:rich>
      </cx:tx>
    </cx:title>
    <cx:plotArea>
      <cx:plotAreaRegion>
        <cx:series layoutId="sunburst" uniqueId="{8BD53342-3268-4DAD-92E3-B829F2CB73AA}" formatIdx="0">
          <cx:dataLabels>
            <cx:txPr>
              <a:bodyPr spcFirstLastPara="1" vertOverflow="ellipsis" horzOverflow="overflow" wrap="square" lIns="0" tIns="0" rIns="0" bIns="0" anchor="ctr" anchorCtr="1"/>
              <a:lstStyle/>
              <a:p>
                <a:pPr algn="ctr" rtl="0">
                  <a:defRPr sz="800"/>
                </a:pPr>
                <a:endParaRPr lang="es-ES" sz="800" b="0" i="0" u="none" strike="noStrike" baseline="0">
                  <a:solidFill>
                    <a:srgbClr val="FFFFFF"/>
                  </a:solidFill>
                  <a:latin typeface="Calibri"/>
                  <a:cs typeface="Calibri"/>
                </a:endParaRPr>
              </a:p>
            </cx:txPr>
            <cx:visibility seriesName="0" categoryName="1" value="0"/>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13" Type="http://schemas.openxmlformats.org/officeDocument/2006/relationships/hyperlink" Target="#'5 Plan de Acci&#243;n -Estrategias '!A1"/><Relationship Id="rId3" Type="http://schemas.openxmlformats.org/officeDocument/2006/relationships/image" Target="../media/image2.jpg"/><Relationship Id="rId7" Type="http://schemas.openxmlformats.org/officeDocument/2006/relationships/hyperlink" Target="#'2 Equipo PIMS'!A1"/><Relationship Id="rId12" Type="http://schemas.openxmlformats.org/officeDocument/2006/relationships/image" Target="../media/image7.jpg"/><Relationship Id="rId2" Type="http://schemas.openxmlformats.org/officeDocument/2006/relationships/hyperlink" Target="#'1 Datos Entidad'!A1"/><Relationship Id="rId1" Type="http://schemas.openxmlformats.org/officeDocument/2006/relationships/image" Target="../media/image1.jpg"/><Relationship Id="rId6" Type="http://schemas.openxmlformats.org/officeDocument/2006/relationships/image" Target="../media/image4.jpg"/><Relationship Id="rId11" Type="http://schemas.openxmlformats.org/officeDocument/2006/relationships/hyperlink" Target="#'6 Evaluaci&#243;n y seguimiento'!A1"/><Relationship Id="rId5" Type="http://schemas.openxmlformats.org/officeDocument/2006/relationships/image" Target="../media/image3.jpg"/><Relationship Id="rId10" Type="http://schemas.openxmlformats.org/officeDocument/2006/relationships/image" Target="../media/image6.jpg"/><Relationship Id="rId4" Type="http://schemas.openxmlformats.org/officeDocument/2006/relationships/hyperlink" Target="#'4 Diagn&#243;stico'!A1"/><Relationship Id="rId9" Type="http://schemas.openxmlformats.org/officeDocument/2006/relationships/hyperlink" Target="#'3 Estrategia de Comunicaci&#243;n'!A1"/><Relationship Id="rId14" Type="http://schemas.openxmlformats.org/officeDocument/2006/relationships/image" Target="../media/image8.jp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icio!A1"/><Relationship Id="rId1" Type="http://schemas.openxmlformats.org/officeDocument/2006/relationships/image" Target="../media/image9.jp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hyperlink" Target="#'2 Equipo PIMS'!A1"/></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3.jpg"/><Relationship Id="rId6" Type="http://schemas.openxmlformats.org/officeDocument/2006/relationships/hyperlink" Target="#'1 Datos Entidad'!A1"/><Relationship Id="rId5" Type="http://schemas.openxmlformats.org/officeDocument/2006/relationships/image" Target="../media/image11.png"/><Relationship Id="rId4" Type="http://schemas.openxmlformats.org/officeDocument/2006/relationships/hyperlink" Target="#'3 Estrategia de Comunicaci&#243;n'!A1"/></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4.jpg"/><Relationship Id="rId6" Type="http://schemas.openxmlformats.org/officeDocument/2006/relationships/hyperlink" Target="#'2 Equipo PIMS'!A1"/><Relationship Id="rId5" Type="http://schemas.openxmlformats.org/officeDocument/2006/relationships/image" Target="../media/image11.png"/><Relationship Id="rId4" Type="http://schemas.openxmlformats.org/officeDocument/2006/relationships/hyperlink" Target="#'4 Diagn&#243;stico'!A1"/></Relationships>
</file>

<file path=xl/drawings/_rels/drawing5.xml.rels><?xml version="1.0" encoding="UTF-8" standalone="yes"?>
<Relationships xmlns="http://schemas.openxmlformats.org/package/2006/relationships"><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3.xml"/><Relationship Id="rId3" Type="http://schemas.openxmlformats.org/officeDocument/2006/relationships/chart" Target="../charts/chart3.xml"/><Relationship Id="rId21" Type="http://schemas.openxmlformats.org/officeDocument/2006/relationships/chart" Target="../charts/chart18.xml"/><Relationship Id="rId34" Type="http://schemas.openxmlformats.org/officeDocument/2006/relationships/image" Target="../media/image12.png"/><Relationship Id="rId7" Type="http://schemas.microsoft.com/office/2014/relationships/chartEx" Target="../charts/chartEx2.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2.xml"/><Relationship Id="rId33" Type="http://schemas.openxmlformats.org/officeDocument/2006/relationships/hyperlink" Target="#'3 Estrategia de Comunicaci&#243;n'!A1"/><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7.xml"/><Relationship Id="rId29"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9.xml"/><Relationship Id="rId24" Type="http://schemas.openxmlformats.org/officeDocument/2006/relationships/chart" Target="../charts/chart21.xml"/><Relationship Id="rId32" Type="http://schemas.openxmlformats.org/officeDocument/2006/relationships/image" Target="../media/image11.png"/><Relationship Id="rId5" Type="http://schemas.openxmlformats.org/officeDocument/2006/relationships/chart" Target="../charts/chart4.xml"/><Relationship Id="rId15" Type="http://schemas.openxmlformats.org/officeDocument/2006/relationships/chart" Target="../charts/chart13.xml"/><Relationship Id="rId23" Type="http://schemas.openxmlformats.org/officeDocument/2006/relationships/chart" Target="../charts/chart20.xml"/><Relationship Id="rId28" Type="http://schemas.openxmlformats.org/officeDocument/2006/relationships/image" Target="../media/image16.png"/><Relationship Id="rId10" Type="http://schemas.openxmlformats.org/officeDocument/2006/relationships/chart" Target="../charts/chart8.xml"/><Relationship Id="rId19" Type="http://schemas.microsoft.com/office/2014/relationships/chartEx" Target="../charts/chartEx3.xml"/><Relationship Id="rId31" Type="http://schemas.openxmlformats.org/officeDocument/2006/relationships/hyperlink" Target="#'5 Plan de Acci&#243;n -Estrategias '!A1"/><Relationship Id="rId4" Type="http://schemas.microsoft.com/office/2014/relationships/chartEx" Target="../charts/chartEx1.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19.xml"/><Relationship Id="rId27" Type="http://schemas.openxmlformats.org/officeDocument/2006/relationships/chart" Target="../charts/chart24.xml"/><Relationship Id="rId30" Type="http://schemas.openxmlformats.org/officeDocument/2006/relationships/image" Target="../media/image17.png"/><Relationship Id="rId8"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18.jpg"/><Relationship Id="rId6" Type="http://schemas.openxmlformats.org/officeDocument/2006/relationships/hyperlink" Target="#'4 Diagn&#243;stico'!A1"/><Relationship Id="rId5" Type="http://schemas.openxmlformats.org/officeDocument/2006/relationships/image" Target="../media/image11.png"/><Relationship Id="rId4" Type="http://schemas.openxmlformats.org/officeDocument/2006/relationships/hyperlink" Target="#'6 Evaluaci&#243;n y seguimiento'!A1"/></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icio!A1"/><Relationship Id="rId1" Type="http://schemas.openxmlformats.org/officeDocument/2006/relationships/image" Target="../media/image19.jpg"/><Relationship Id="rId6" Type="http://schemas.openxmlformats.org/officeDocument/2006/relationships/image" Target="../media/image12.png"/><Relationship Id="rId5" Type="http://schemas.openxmlformats.org/officeDocument/2006/relationships/hyperlink" Target="#'5 Plan de Acci&#243;n -Estrategias '!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11546</xdr:colOff>
      <xdr:row>13</xdr:row>
      <xdr:rowOff>34636</xdr:rowOff>
    </xdr:from>
    <xdr:to>
      <xdr:col>11</xdr:col>
      <xdr:colOff>773873</xdr:colOff>
      <xdr:row>14</xdr:row>
      <xdr:rowOff>440269</xdr:rowOff>
    </xdr:to>
    <xdr:pic>
      <xdr:nvPicPr>
        <xdr:cNvPr id="2" name="Imagen 1">
          <a:extLst>
            <a:ext uri="{FF2B5EF4-FFF2-40B4-BE49-F238E27FC236}">
              <a16:creationId xmlns:a16="http://schemas.microsoft.com/office/drawing/2014/main" id="{BC08D590-D835-4061-BC68-C019EF84D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4746" y="5863936"/>
          <a:ext cx="7658427" cy="869183"/>
        </a:xfrm>
        <a:prstGeom prst="rect">
          <a:avLst/>
        </a:prstGeom>
      </xdr:spPr>
    </xdr:pic>
    <xdr:clientData/>
  </xdr:twoCellAnchor>
  <xdr:twoCellAnchor editAs="oneCell">
    <xdr:from>
      <xdr:col>3</xdr:col>
      <xdr:colOff>23002</xdr:colOff>
      <xdr:row>5</xdr:row>
      <xdr:rowOff>11454</xdr:rowOff>
    </xdr:from>
    <xdr:to>
      <xdr:col>4</xdr:col>
      <xdr:colOff>702493</xdr:colOff>
      <xdr:row>7</xdr:row>
      <xdr:rowOff>506218</xdr:rowOff>
    </xdr:to>
    <xdr:pic>
      <xdr:nvPicPr>
        <xdr:cNvPr id="3" name="Imagen 2">
          <a:hlinkClick xmlns:r="http://schemas.openxmlformats.org/officeDocument/2006/relationships" r:id="rId2"/>
          <a:extLst>
            <a:ext uri="{FF2B5EF4-FFF2-40B4-BE49-F238E27FC236}">
              <a16:creationId xmlns:a16="http://schemas.microsoft.com/office/drawing/2014/main" id="{D47F4614-6086-4634-B62E-0415E55D9C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21702" y="2246654"/>
          <a:ext cx="1416091" cy="1421864"/>
        </a:xfrm>
        <a:prstGeom prst="rect">
          <a:avLst/>
        </a:prstGeom>
      </xdr:spPr>
    </xdr:pic>
    <xdr:clientData/>
  </xdr:twoCellAnchor>
  <xdr:twoCellAnchor editAs="oneCell">
    <xdr:from>
      <xdr:col>3</xdr:col>
      <xdr:colOff>34453</xdr:colOff>
      <xdr:row>9</xdr:row>
      <xdr:rowOff>28106</xdr:rowOff>
    </xdr:from>
    <xdr:to>
      <xdr:col>4</xdr:col>
      <xdr:colOff>713944</xdr:colOff>
      <xdr:row>11</xdr:row>
      <xdr:rowOff>291961</xdr:rowOff>
    </xdr:to>
    <xdr:pic>
      <xdr:nvPicPr>
        <xdr:cNvPr id="4" name="Imagen 3">
          <a:hlinkClick xmlns:r="http://schemas.openxmlformats.org/officeDocument/2006/relationships" r:id="rId4"/>
          <a:extLst>
            <a:ext uri="{FF2B5EF4-FFF2-40B4-BE49-F238E27FC236}">
              <a16:creationId xmlns:a16="http://schemas.microsoft.com/office/drawing/2014/main" id="{550E9A02-7C5E-4C42-BD3B-14C13CAD29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33153" y="4047656"/>
          <a:ext cx="1416091" cy="1419555"/>
        </a:xfrm>
        <a:prstGeom prst="rect">
          <a:avLst/>
        </a:prstGeom>
      </xdr:spPr>
    </xdr:pic>
    <xdr:clientData/>
  </xdr:twoCellAnchor>
  <xdr:twoCellAnchor editAs="oneCell">
    <xdr:from>
      <xdr:col>2</xdr:col>
      <xdr:colOff>22817</xdr:colOff>
      <xdr:row>0</xdr:row>
      <xdr:rowOff>427181</xdr:rowOff>
    </xdr:from>
    <xdr:to>
      <xdr:col>11</xdr:col>
      <xdr:colOff>785144</xdr:colOff>
      <xdr:row>3</xdr:row>
      <xdr:rowOff>441796</xdr:rowOff>
    </xdr:to>
    <xdr:pic>
      <xdr:nvPicPr>
        <xdr:cNvPr id="5" name="Imagen 4">
          <a:extLst>
            <a:ext uri="{FF2B5EF4-FFF2-40B4-BE49-F238E27FC236}">
              <a16:creationId xmlns:a16="http://schemas.microsoft.com/office/drawing/2014/main" id="{14A43B86-4146-41A3-91C5-FDB0F201A00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96017" y="427181"/>
          <a:ext cx="7658427" cy="1405265"/>
        </a:xfrm>
        <a:prstGeom prst="rect">
          <a:avLst/>
        </a:prstGeom>
      </xdr:spPr>
    </xdr:pic>
    <xdr:clientData/>
  </xdr:twoCellAnchor>
  <xdr:twoCellAnchor editAs="oneCell">
    <xdr:from>
      <xdr:col>6</xdr:col>
      <xdr:colOff>34272</xdr:colOff>
      <xdr:row>5</xdr:row>
      <xdr:rowOff>22719</xdr:rowOff>
    </xdr:from>
    <xdr:to>
      <xdr:col>7</xdr:col>
      <xdr:colOff>713763</xdr:colOff>
      <xdr:row>8</xdr:row>
      <xdr:rowOff>9483</xdr:rowOff>
    </xdr:to>
    <xdr:pic>
      <xdr:nvPicPr>
        <xdr:cNvPr id="6" name="Imagen 5">
          <a:hlinkClick xmlns:r="http://schemas.openxmlformats.org/officeDocument/2006/relationships" r:id="rId7"/>
          <a:extLst>
            <a:ext uri="{FF2B5EF4-FFF2-40B4-BE49-F238E27FC236}">
              <a16:creationId xmlns:a16="http://schemas.microsoft.com/office/drawing/2014/main" id="{D3546FFB-968B-409C-B3A5-4A34FA35A94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631672" y="2257919"/>
          <a:ext cx="1416091" cy="1421864"/>
        </a:xfrm>
        <a:prstGeom prst="rect">
          <a:avLst/>
        </a:prstGeom>
      </xdr:spPr>
    </xdr:pic>
    <xdr:clientData/>
  </xdr:twoCellAnchor>
  <xdr:twoCellAnchor editAs="oneCell">
    <xdr:from>
      <xdr:col>9</xdr:col>
      <xdr:colOff>22646</xdr:colOff>
      <xdr:row>5</xdr:row>
      <xdr:rowOff>11092</xdr:rowOff>
    </xdr:from>
    <xdr:to>
      <xdr:col>10</xdr:col>
      <xdr:colOff>702137</xdr:colOff>
      <xdr:row>7</xdr:row>
      <xdr:rowOff>505856</xdr:rowOff>
    </xdr:to>
    <xdr:pic>
      <xdr:nvPicPr>
        <xdr:cNvPr id="7" name="Imagen 6">
          <a:hlinkClick xmlns:r="http://schemas.openxmlformats.org/officeDocument/2006/relationships" r:id="rId9"/>
          <a:extLst>
            <a:ext uri="{FF2B5EF4-FFF2-40B4-BE49-F238E27FC236}">
              <a16:creationId xmlns:a16="http://schemas.microsoft.com/office/drawing/2014/main" id="{77E41B39-9250-42E0-969A-692AA342495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918746" y="2246292"/>
          <a:ext cx="1416091" cy="1421864"/>
        </a:xfrm>
        <a:prstGeom prst="rect">
          <a:avLst/>
        </a:prstGeom>
      </xdr:spPr>
    </xdr:pic>
    <xdr:clientData/>
  </xdr:twoCellAnchor>
  <xdr:twoCellAnchor editAs="oneCell">
    <xdr:from>
      <xdr:col>9</xdr:col>
      <xdr:colOff>22544</xdr:colOff>
      <xdr:row>9</xdr:row>
      <xdr:rowOff>34092</xdr:rowOff>
    </xdr:from>
    <xdr:to>
      <xdr:col>10</xdr:col>
      <xdr:colOff>702035</xdr:colOff>
      <xdr:row>11</xdr:row>
      <xdr:rowOff>297947</xdr:rowOff>
    </xdr:to>
    <xdr:pic>
      <xdr:nvPicPr>
        <xdr:cNvPr id="8" name="Imagen 7">
          <a:hlinkClick xmlns:r="http://schemas.openxmlformats.org/officeDocument/2006/relationships" r:id="rId11"/>
          <a:extLst>
            <a:ext uri="{FF2B5EF4-FFF2-40B4-BE49-F238E27FC236}">
              <a16:creationId xmlns:a16="http://schemas.microsoft.com/office/drawing/2014/main" id="{20AA14BB-2F7D-481D-B26C-9474AFE70CC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918644" y="4053642"/>
          <a:ext cx="1416091" cy="1419555"/>
        </a:xfrm>
        <a:prstGeom prst="rect">
          <a:avLst/>
        </a:prstGeom>
      </xdr:spPr>
    </xdr:pic>
    <xdr:clientData/>
  </xdr:twoCellAnchor>
  <xdr:twoCellAnchor editAs="oneCell">
    <xdr:from>
      <xdr:col>6</xdr:col>
      <xdr:colOff>16112</xdr:colOff>
      <xdr:row>9</xdr:row>
      <xdr:rowOff>27652</xdr:rowOff>
    </xdr:from>
    <xdr:to>
      <xdr:col>7</xdr:col>
      <xdr:colOff>701953</xdr:colOff>
      <xdr:row>11</xdr:row>
      <xdr:rowOff>291507</xdr:rowOff>
    </xdr:to>
    <xdr:pic>
      <xdr:nvPicPr>
        <xdr:cNvPr id="9" name="Imagen 8">
          <a:hlinkClick xmlns:r="http://schemas.openxmlformats.org/officeDocument/2006/relationships" r:id="rId13"/>
          <a:extLst>
            <a:ext uri="{FF2B5EF4-FFF2-40B4-BE49-F238E27FC236}">
              <a16:creationId xmlns:a16="http://schemas.microsoft.com/office/drawing/2014/main" id="{75BC8763-C8B4-4976-8743-FED192B6F67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613512" y="4047202"/>
          <a:ext cx="1422441" cy="1419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542643</xdr:colOff>
      <xdr:row>0</xdr:row>
      <xdr:rowOff>190499</xdr:rowOff>
    </xdr:from>
    <xdr:to>
      <xdr:col>11</xdr:col>
      <xdr:colOff>430696</xdr:colOff>
      <xdr:row>2</xdr:row>
      <xdr:rowOff>475954</xdr:rowOff>
    </xdr:to>
    <xdr:pic>
      <xdr:nvPicPr>
        <xdr:cNvPr id="3" name="Imagen 2">
          <a:extLst>
            <a:ext uri="{FF2B5EF4-FFF2-40B4-BE49-F238E27FC236}">
              <a16:creationId xmlns:a16="http://schemas.microsoft.com/office/drawing/2014/main" id="{06D5E070-18EB-4B93-8B64-AF47FBC97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5843" y="190499"/>
          <a:ext cx="7653196" cy="1428455"/>
        </a:xfrm>
        <a:prstGeom prst="rect">
          <a:avLst/>
        </a:prstGeom>
      </xdr:spPr>
    </xdr:pic>
    <xdr:clientData/>
  </xdr:twoCellAnchor>
  <xdr:twoCellAnchor editAs="oneCell">
    <xdr:from>
      <xdr:col>0</xdr:col>
      <xdr:colOff>571500</xdr:colOff>
      <xdr:row>0</xdr:row>
      <xdr:rowOff>396875</xdr:rowOff>
    </xdr:from>
    <xdr:to>
      <xdr:col>2</xdr:col>
      <xdr:colOff>458327</xdr:colOff>
      <xdr:row>2</xdr:row>
      <xdr:rowOff>333875</xdr:rowOff>
    </xdr:to>
    <xdr:pic>
      <xdr:nvPicPr>
        <xdr:cNvPr id="6" name="Imagen 5">
          <a:hlinkClick xmlns:r="http://schemas.openxmlformats.org/officeDocument/2006/relationships" r:id="rId2"/>
          <a:extLst>
            <a:ext uri="{FF2B5EF4-FFF2-40B4-BE49-F238E27FC236}">
              <a16:creationId xmlns:a16="http://schemas.microsoft.com/office/drawing/2014/main" id="{14F7BDC2-F7D4-FD16-2F14-481F895E92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 y="396875"/>
          <a:ext cx="1347327" cy="1080000"/>
        </a:xfrm>
        <a:prstGeom prst="rect">
          <a:avLst/>
        </a:prstGeom>
      </xdr:spPr>
    </xdr:pic>
    <xdr:clientData/>
  </xdr:twoCellAnchor>
  <xdr:twoCellAnchor editAs="oneCell">
    <xdr:from>
      <xdr:col>11</xdr:col>
      <xdr:colOff>634999</xdr:colOff>
      <xdr:row>1</xdr:row>
      <xdr:rowOff>444500</xdr:rowOff>
    </xdr:from>
    <xdr:to>
      <xdr:col>13</xdr:col>
      <xdr:colOff>6606</xdr:colOff>
      <xdr:row>3</xdr:row>
      <xdr:rowOff>21500</xdr:rowOff>
    </xdr:to>
    <xdr:pic>
      <xdr:nvPicPr>
        <xdr:cNvPr id="9" name="Imagen 8">
          <a:hlinkClick xmlns:r="http://schemas.openxmlformats.org/officeDocument/2006/relationships" r:id="rId4"/>
          <a:extLst>
            <a:ext uri="{FF2B5EF4-FFF2-40B4-BE49-F238E27FC236}">
              <a16:creationId xmlns:a16="http://schemas.microsoft.com/office/drawing/2014/main" id="{4EADB467-AAA5-5500-0A68-789B3015C97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763124" y="1016000"/>
          <a:ext cx="1136000" cy="720000"/>
        </a:xfrm>
        <a:prstGeom prst="rect">
          <a:avLst/>
        </a:prstGeom>
      </xdr:spPr>
    </xdr:pic>
    <xdr:clientData/>
  </xdr:twoCellAnchor>
  <xdr:twoCellAnchor editAs="oneCell">
    <xdr:from>
      <xdr:col>11</xdr:col>
      <xdr:colOff>610374</xdr:colOff>
      <xdr:row>0</xdr:row>
      <xdr:rowOff>213499</xdr:rowOff>
    </xdr:from>
    <xdr:to>
      <xdr:col>12</xdr:col>
      <xdr:colOff>848553</xdr:colOff>
      <xdr:row>1</xdr:row>
      <xdr:rowOff>361999</xdr:rowOff>
    </xdr:to>
    <xdr:pic>
      <xdr:nvPicPr>
        <xdr:cNvPr id="11" name="Imagen 10">
          <a:hlinkClick xmlns:r="http://schemas.openxmlformats.org/officeDocument/2006/relationships" r:id="rId2"/>
          <a:extLst>
            <a:ext uri="{FF2B5EF4-FFF2-40B4-BE49-F238E27FC236}">
              <a16:creationId xmlns:a16="http://schemas.microsoft.com/office/drawing/2014/main" id="{EE912F82-7FBB-289D-9D9B-7D555CE773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38499" y="213499"/>
          <a:ext cx="1111304"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18144</xdr:colOff>
      <xdr:row>0</xdr:row>
      <xdr:rowOff>172355</xdr:rowOff>
    </xdr:from>
    <xdr:to>
      <xdr:col>10</xdr:col>
      <xdr:colOff>95368</xdr:colOff>
      <xdr:row>4</xdr:row>
      <xdr:rowOff>7537</xdr:rowOff>
    </xdr:to>
    <xdr:pic>
      <xdr:nvPicPr>
        <xdr:cNvPr id="2" name="Imagen 1">
          <a:extLst>
            <a:ext uri="{FF2B5EF4-FFF2-40B4-BE49-F238E27FC236}">
              <a16:creationId xmlns:a16="http://schemas.microsoft.com/office/drawing/2014/main" id="{C9455889-C49B-41F6-BA70-73021D6758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7287" y="172355"/>
          <a:ext cx="7651867" cy="1449896"/>
        </a:xfrm>
        <a:prstGeom prst="rect">
          <a:avLst/>
        </a:prstGeom>
      </xdr:spPr>
    </xdr:pic>
    <xdr:clientData/>
  </xdr:twoCellAnchor>
  <xdr:twoCellAnchor editAs="oneCell">
    <xdr:from>
      <xdr:col>1</xdr:col>
      <xdr:colOff>716642</xdr:colOff>
      <xdr:row>0</xdr:row>
      <xdr:rowOff>317500</xdr:rowOff>
    </xdr:from>
    <xdr:to>
      <xdr:col>3</xdr:col>
      <xdr:colOff>594398</xdr:colOff>
      <xdr:row>3</xdr:row>
      <xdr:rowOff>9571</xdr:rowOff>
    </xdr:to>
    <xdr:pic>
      <xdr:nvPicPr>
        <xdr:cNvPr id="12" name="Imagen 11">
          <a:hlinkClick xmlns:r="http://schemas.openxmlformats.org/officeDocument/2006/relationships" r:id="rId2"/>
          <a:extLst>
            <a:ext uri="{FF2B5EF4-FFF2-40B4-BE49-F238E27FC236}">
              <a16:creationId xmlns:a16="http://schemas.microsoft.com/office/drawing/2014/main" id="{D10C164F-2D71-4341-A2AF-5E001AF3016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1428" y="317500"/>
          <a:ext cx="1347327" cy="1080000"/>
        </a:xfrm>
        <a:prstGeom prst="rect">
          <a:avLst/>
        </a:prstGeom>
      </xdr:spPr>
    </xdr:pic>
    <xdr:clientData/>
  </xdr:twoCellAnchor>
  <xdr:twoCellAnchor editAs="oneCell">
    <xdr:from>
      <xdr:col>10</xdr:col>
      <xdr:colOff>269553</xdr:colOff>
      <xdr:row>2</xdr:row>
      <xdr:rowOff>31429</xdr:rowOff>
    </xdr:from>
    <xdr:to>
      <xdr:col>11</xdr:col>
      <xdr:colOff>670768</xdr:colOff>
      <xdr:row>4</xdr:row>
      <xdr:rowOff>62001</xdr:rowOff>
    </xdr:to>
    <xdr:pic>
      <xdr:nvPicPr>
        <xdr:cNvPr id="17" name="Imagen 16">
          <a:hlinkClick xmlns:r="http://schemas.openxmlformats.org/officeDocument/2006/relationships" r:id="rId4"/>
          <a:extLst>
            <a:ext uri="{FF2B5EF4-FFF2-40B4-BE49-F238E27FC236}">
              <a16:creationId xmlns:a16="http://schemas.microsoft.com/office/drawing/2014/main" id="{741C4FDE-1788-4988-93DE-0E38294396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783339" y="956715"/>
          <a:ext cx="1136000" cy="720000"/>
        </a:xfrm>
        <a:prstGeom prst="rect">
          <a:avLst/>
        </a:prstGeom>
      </xdr:spPr>
    </xdr:pic>
    <xdr:clientData/>
  </xdr:twoCellAnchor>
  <xdr:twoCellAnchor editAs="oneCell">
    <xdr:from>
      <xdr:col>10</xdr:col>
      <xdr:colOff>244928</xdr:colOff>
      <xdr:row>0</xdr:row>
      <xdr:rowOff>154214</xdr:rowOff>
    </xdr:from>
    <xdr:to>
      <xdr:col>11</xdr:col>
      <xdr:colOff>621447</xdr:colOff>
      <xdr:row>1</xdr:row>
      <xdr:rowOff>411571</xdr:rowOff>
    </xdr:to>
    <xdr:pic>
      <xdr:nvPicPr>
        <xdr:cNvPr id="18" name="Imagen 17">
          <a:hlinkClick xmlns:r="http://schemas.openxmlformats.org/officeDocument/2006/relationships" r:id="rId6"/>
          <a:extLst>
            <a:ext uri="{FF2B5EF4-FFF2-40B4-BE49-F238E27FC236}">
              <a16:creationId xmlns:a16="http://schemas.microsoft.com/office/drawing/2014/main" id="{E00C6BEA-58D3-4FB7-B8B0-C2DFB41F6B5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758714" y="154214"/>
          <a:ext cx="1111304"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417283</xdr:colOff>
      <xdr:row>0</xdr:row>
      <xdr:rowOff>199570</xdr:rowOff>
    </xdr:from>
    <xdr:to>
      <xdr:col>11</xdr:col>
      <xdr:colOff>583294</xdr:colOff>
      <xdr:row>2</xdr:row>
      <xdr:rowOff>485025</xdr:rowOff>
    </xdr:to>
    <xdr:pic>
      <xdr:nvPicPr>
        <xdr:cNvPr id="2" name="Imagen 1">
          <a:extLst>
            <a:ext uri="{FF2B5EF4-FFF2-40B4-BE49-F238E27FC236}">
              <a16:creationId xmlns:a16="http://schemas.microsoft.com/office/drawing/2014/main" id="{6B430EE4-2B62-4C1B-AB4E-E469D4F17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0483" y="199570"/>
          <a:ext cx="7608211" cy="1428455"/>
        </a:xfrm>
        <a:prstGeom prst="rect">
          <a:avLst/>
        </a:prstGeom>
      </xdr:spPr>
    </xdr:pic>
    <xdr:clientData/>
  </xdr:twoCellAnchor>
  <xdr:twoCellAnchor editAs="oneCell">
    <xdr:from>
      <xdr:col>0</xdr:col>
      <xdr:colOff>498929</xdr:colOff>
      <xdr:row>0</xdr:row>
      <xdr:rowOff>326571</xdr:rowOff>
    </xdr:from>
    <xdr:to>
      <xdr:col>2</xdr:col>
      <xdr:colOff>376685</xdr:colOff>
      <xdr:row>2</xdr:row>
      <xdr:rowOff>263571</xdr:rowOff>
    </xdr:to>
    <xdr:pic>
      <xdr:nvPicPr>
        <xdr:cNvPr id="6" name="Imagen 5">
          <a:hlinkClick xmlns:r="http://schemas.openxmlformats.org/officeDocument/2006/relationships" r:id="rId2"/>
          <a:extLst>
            <a:ext uri="{FF2B5EF4-FFF2-40B4-BE49-F238E27FC236}">
              <a16:creationId xmlns:a16="http://schemas.microsoft.com/office/drawing/2014/main" id="{D8C91FEF-5B36-44A2-B72C-F8FA32F5D7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8929" y="326571"/>
          <a:ext cx="1347327" cy="1080000"/>
        </a:xfrm>
        <a:prstGeom prst="rect">
          <a:avLst/>
        </a:prstGeom>
      </xdr:spPr>
    </xdr:pic>
    <xdr:clientData/>
  </xdr:twoCellAnchor>
  <xdr:twoCellAnchor editAs="oneCell">
    <xdr:from>
      <xdr:col>11</xdr:col>
      <xdr:colOff>641482</xdr:colOff>
      <xdr:row>1</xdr:row>
      <xdr:rowOff>376144</xdr:rowOff>
    </xdr:from>
    <xdr:to>
      <xdr:col>13</xdr:col>
      <xdr:colOff>62982</xdr:colOff>
      <xdr:row>2</xdr:row>
      <xdr:rowOff>524644</xdr:rowOff>
    </xdr:to>
    <xdr:pic>
      <xdr:nvPicPr>
        <xdr:cNvPr id="7" name="Imagen 6">
          <a:hlinkClick xmlns:r="http://schemas.openxmlformats.org/officeDocument/2006/relationships" r:id="rId4"/>
          <a:extLst>
            <a:ext uri="{FF2B5EF4-FFF2-40B4-BE49-F238E27FC236}">
              <a16:creationId xmlns:a16="http://schemas.microsoft.com/office/drawing/2014/main" id="{F42DAFD5-77AC-446F-9903-4E880E77A7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2411" y="947644"/>
          <a:ext cx="1136000" cy="720000"/>
        </a:xfrm>
        <a:prstGeom prst="rect">
          <a:avLst/>
        </a:prstGeom>
      </xdr:spPr>
    </xdr:pic>
    <xdr:clientData/>
  </xdr:twoCellAnchor>
  <xdr:twoCellAnchor editAs="oneCell">
    <xdr:from>
      <xdr:col>11</xdr:col>
      <xdr:colOff>616857</xdr:colOff>
      <xdr:row>0</xdr:row>
      <xdr:rowOff>145143</xdr:rowOff>
    </xdr:from>
    <xdr:to>
      <xdr:col>13</xdr:col>
      <xdr:colOff>13661</xdr:colOff>
      <xdr:row>1</xdr:row>
      <xdr:rowOff>293643</xdr:rowOff>
    </xdr:to>
    <xdr:pic>
      <xdr:nvPicPr>
        <xdr:cNvPr id="8" name="Imagen 7">
          <a:hlinkClick xmlns:r="http://schemas.openxmlformats.org/officeDocument/2006/relationships" r:id="rId6"/>
          <a:extLst>
            <a:ext uri="{FF2B5EF4-FFF2-40B4-BE49-F238E27FC236}">
              <a16:creationId xmlns:a16="http://schemas.microsoft.com/office/drawing/2014/main" id="{B929F892-C76A-42FB-A2FB-6E20029F315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497786" y="145143"/>
          <a:ext cx="1111304" cy="720000"/>
        </a:xfrm>
        <a:prstGeom prst="rect">
          <a:avLst/>
        </a:prstGeom>
      </xdr:spPr>
    </xdr:pic>
    <xdr:clientData/>
  </xdr:twoCellAnchor>
  <xdr:twoCellAnchor editAs="oneCell">
    <xdr:from>
      <xdr:col>5</xdr:col>
      <xdr:colOff>390992</xdr:colOff>
      <xdr:row>5</xdr:row>
      <xdr:rowOff>165284</xdr:rowOff>
    </xdr:from>
    <xdr:to>
      <xdr:col>10</xdr:col>
      <xdr:colOff>333376</xdr:colOff>
      <xdr:row>5</xdr:row>
      <xdr:rowOff>2343150</xdr:rowOff>
    </xdr:to>
    <xdr:pic>
      <xdr:nvPicPr>
        <xdr:cNvPr id="3" name="Imagen 2">
          <a:extLst>
            <a:ext uri="{FF2B5EF4-FFF2-40B4-BE49-F238E27FC236}">
              <a16:creationId xmlns:a16="http://schemas.microsoft.com/office/drawing/2014/main" id="{A37C5FDE-005E-B87F-34DB-EEBE461B042D}"/>
            </a:ext>
          </a:extLst>
        </xdr:cNvPr>
        <xdr:cNvPicPr>
          <a:picLocks noChangeAspect="1"/>
        </xdr:cNvPicPr>
      </xdr:nvPicPr>
      <xdr:blipFill>
        <a:blip xmlns:r="http://schemas.openxmlformats.org/officeDocument/2006/relationships" r:embed="rId8"/>
        <a:stretch>
          <a:fillRect/>
        </a:stretch>
      </xdr:blipFill>
      <xdr:spPr>
        <a:xfrm>
          <a:off x="4105742" y="2441759"/>
          <a:ext cx="3942884" cy="2177866"/>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46</xdr:row>
      <xdr:rowOff>0</xdr:rowOff>
    </xdr:from>
    <xdr:to>
      <xdr:col>17</xdr:col>
      <xdr:colOff>0</xdr:colOff>
      <xdr:row>66</xdr:row>
      <xdr:rowOff>0</xdr:rowOff>
    </xdr:to>
    <mc:AlternateContent xmlns:mc="http://schemas.openxmlformats.org/markup-compatibility/2006" xmlns:a14="http://schemas.microsoft.com/office/drawing/2010/main">
      <mc:Choice Requires="a14">
        <xdr:graphicFrame macro="">
          <xdr:nvGraphicFramePr>
            <xdr:cNvPr id="94" name="Modo_Auxiliar 1">
              <a:extLst>
                <a:ext uri="{FF2B5EF4-FFF2-40B4-BE49-F238E27FC236}">
                  <a16:creationId xmlns:a16="http://schemas.microsoft.com/office/drawing/2014/main" id="{F24549ED-0E01-49A8-9355-10538DAF728E}"/>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uxiliar 1"/>
            </a:graphicData>
          </a:graphic>
        </xdr:graphicFrame>
      </mc:Choice>
      <mc:Fallback xmlns="">
        <xdr:sp macro="" textlink="">
          <xdr:nvSpPr>
            <xdr:cNvPr id="0" name=""/>
            <xdr:cNvSpPr>
              <a:spLocks noTextEdit="1"/>
            </xdr:cNvSpPr>
          </xdr:nvSpPr>
          <xdr:spPr>
            <a:xfrm>
              <a:off x="31149421" y="10019944"/>
              <a:ext cx="4215925" cy="384560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2</xdr:col>
      <xdr:colOff>0</xdr:colOff>
      <xdr:row>6</xdr:row>
      <xdr:rowOff>0</xdr:rowOff>
    </xdr:from>
    <xdr:to>
      <xdr:col>4</xdr:col>
      <xdr:colOff>0</xdr:colOff>
      <xdr:row>38</xdr:row>
      <xdr:rowOff>15240</xdr:rowOff>
    </xdr:to>
    <xdr:graphicFrame macro="">
      <xdr:nvGraphicFramePr>
        <xdr:cNvPr id="163" name="Gráfico 162">
          <a:extLst>
            <a:ext uri="{FF2B5EF4-FFF2-40B4-BE49-F238E27FC236}">
              <a16:creationId xmlns:a16="http://schemas.microsoft.com/office/drawing/2014/main" id="{D4A80256-A252-439C-93D2-40B07FA76FF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3808</xdr:colOff>
      <xdr:row>6</xdr:row>
      <xdr:rowOff>34637</xdr:rowOff>
    </xdr:from>
    <xdr:to>
      <xdr:col>6</xdr:col>
      <xdr:colOff>3809</xdr:colOff>
      <xdr:row>21</xdr:row>
      <xdr:rowOff>22046</xdr:rowOff>
    </xdr:to>
    <xdr:graphicFrame macro="">
      <xdr:nvGraphicFramePr>
        <xdr:cNvPr id="164" name="Gráfico 163">
          <a:extLst>
            <a:ext uri="{FF2B5EF4-FFF2-40B4-BE49-F238E27FC236}">
              <a16:creationId xmlns:a16="http://schemas.microsoft.com/office/drawing/2014/main" id="{6764BB18-B04F-49F7-B4C9-1ECA2161A30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4</xdr:col>
      <xdr:colOff>0</xdr:colOff>
      <xdr:row>20</xdr:row>
      <xdr:rowOff>187492</xdr:rowOff>
    </xdr:from>
    <xdr:to>
      <xdr:col>6</xdr:col>
      <xdr:colOff>0</xdr:colOff>
      <xdr:row>38</xdr:row>
      <xdr:rowOff>15240</xdr:rowOff>
    </xdr:to>
    <xdr:graphicFrame macro="">
      <xdr:nvGraphicFramePr>
        <xdr:cNvPr id="165" name="Gráfico 164">
          <a:extLst>
            <a:ext uri="{FF2B5EF4-FFF2-40B4-BE49-F238E27FC236}">
              <a16:creationId xmlns:a16="http://schemas.microsoft.com/office/drawing/2014/main" id="{916EF513-68C0-4744-B224-EAD594333AA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1945</xdr:colOff>
      <xdr:row>38</xdr:row>
      <xdr:rowOff>0</xdr:rowOff>
    </xdr:from>
    <xdr:to>
      <xdr:col>4</xdr:col>
      <xdr:colOff>0</xdr:colOff>
      <xdr:row>66</xdr:row>
      <xdr:rowOff>0</xdr:rowOff>
    </xdr:to>
    <mc:AlternateContent xmlns:mc="http://schemas.openxmlformats.org/markup-compatibility/2006">
      <mc:Choice xmlns:cx1="http://schemas.microsoft.com/office/drawing/2015/9/8/chartex" Requires="cx1">
        <xdr:graphicFrame macro="">
          <xdr:nvGraphicFramePr>
            <xdr:cNvPr id="166" name="Gráfico 165">
              <a:extLst>
                <a:ext uri="{FF2B5EF4-FFF2-40B4-BE49-F238E27FC236}">
                  <a16:creationId xmlns:a16="http://schemas.microsoft.com/office/drawing/2014/main" id="{0AAA9A9F-A617-4A1B-A4BF-E61C76143A8A}"/>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2891195" y="8426450"/>
              <a:ext cx="5224105" cy="5334000"/>
            </a:xfrm>
            <a:prstGeom prst="rect">
              <a:avLst/>
            </a:prstGeom>
            <a:solidFill>
              <a:prstClr val="white"/>
            </a:solidFill>
            <a:ln w="1">
              <a:solidFill>
                <a:prstClr val="green"/>
              </a:solidFill>
            </a:ln>
          </xdr:spPr>
          <xdr:txBody>
            <a:bodyPr vertOverflow="clip" horzOverflow="clip"/>
            <a:lstStyle/>
            <a:p>
              <a:r>
                <a:rPr lang="es-ES"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4</xdr:col>
      <xdr:colOff>0</xdr:colOff>
      <xdr:row>38</xdr:row>
      <xdr:rowOff>0</xdr:rowOff>
    </xdr:from>
    <xdr:to>
      <xdr:col>6</xdr:col>
      <xdr:colOff>0</xdr:colOff>
      <xdr:row>52</xdr:row>
      <xdr:rowOff>0</xdr:rowOff>
    </xdr:to>
    <xdr:graphicFrame macro="">
      <xdr:nvGraphicFramePr>
        <xdr:cNvPr id="167" name="Gráfico 166">
          <a:extLst>
            <a:ext uri="{FF2B5EF4-FFF2-40B4-BE49-F238E27FC236}">
              <a16:creationId xmlns:a16="http://schemas.microsoft.com/office/drawing/2014/main" id="{25F9D08B-47D4-4203-9CEC-D69AC75C36C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4</xdr:col>
      <xdr:colOff>0</xdr:colOff>
      <xdr:row>52</xdr:row>
      <xdr:rowOff>0</xdr:rowOff>
    </xdr:from>
    <xdr:to>
      <xdr:col>6</xdr:col>
      <xdr:colOff>0</xdr:colOff>
      <xdr:row>66</xdr:row>
      <xdr:rowOff>0</xdr:rowOff>
    </xdr:to>
    <xdr:graphicFrame macro="">
      <xdr:nvGraphicFramePr>
        <xdr:cNvPr id="168" name="Gráfico 167">
          <a:extLst>
            <a:ext uri="{FF2B5EF4-FFF2-40B4-BE49-F238E27FC236}">
              <a16:creationId xmlns:a16="http://schemas.microsoft.com/office/drawing/2014/main" id="{BCC72380-A0D8-4BBD-BCD9-1694D025C7F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xdr:col>
      <xdr:colOff>1945</xdr:colOff>
      <xdr:row>66</xdr:row>
      <xdr:rowOff>0</xdr:rowOff>
    </xdr:from>
    <xdr:to>
      <xdr:col>4</xdr:col>
      <xdr:colOff>0</xdr:colOff>
      <xdr:row>90</xdr:row>
      <xdr:rowOff>0</xdr:rowOff>
    </xdr:to>
    <mc:AlternateContent xmlns:mc="http://schemas.openxmlformats.org/markup-compatibility/2006">
      <mc:Choice xmlns:cx1="http://schemas.microsoft.com/office/drawing/2015/9/8/chartex" Requires="cx1">
        <xdr:graphicFrame macro="">
          <xdr:nvGraphicFramePr>
            <xdr:cNvPr id="169" name="Gráfico 168">
              <a:extLst>
                <a:ext uri="{FF2B5EF4-FFF2-40B4-BE49-F238E27FC236}">
                  <a16:creationId xmlns:a16="http://schemas.microsoft.com/office/drawing/2014/main" id="{F1025EBE-E5DA-4621-8A25-C6765D04C915}"/>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2891195" y="13760450"/>
              <a:ext cx="5224105" cy="4572000"/>
            </a:xfrm>
            <a:prstGeom prst="rect">
              <a:avLst/>
            </a:prstGeom>
            <a:solidFill>
              <a:prstClr val="white"/>
            </a:solidFill>
            <a:ln w="1">
              <a:solidFill>
                <a:prstClr val="green"/>
              </a:solidFill>
            </a:ln>
          </xdr:spPr>
          <xdr:txBody>
            <a:bodyPr vertOverflow="clip" horzOverflow="clip"/>
            <a:lstStyle/>
            <a:p>
              <a:r>
                <a:rPr lang="es-ES"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4</xdr:col>
      <xdr:colOff>1</xdr:colOff>
      <xdr:row>66</xdr:row>
      <xdr:rowOff>0</xdr:rowOff>
    </xdr:from>
    <xdr:to>
      <xdr:col>6</xdr:col>
      <xdr:colOff>1</xdr:colOff>
      <xdr:row>90</xdr:row>
      <xdr:rowOff>0</xdr:rowOff>
    </xdr:to>
    <xdr:graphicFrame macro="">
      <xdr:nvGraphicFramePr>
        <xdr:cNvPr id="170" name="Gráfico 169">
          <a:extLst>
            <a:ext uri="{FF2B5EF4-FFF2-40B4-BE49-F238E27FC236}">
              <a16:creationId xmlns:a16="http://schemas.microsoft.com/office/drawing/2014/main" id="{DCC41407-D266-49F6-97C4-F07FDC99DA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2</xdr:col>
      <xdr:colOff>0</xdr:colOff>
      <xdr:row>90</xdr:row>
      <xdr:rowOff>0</xdr:rowOff>
    </xdr:from>
    <xdr:to>
      <xdr:col>6</xdr:col>
      <xdr:colOff>0</xdr:colOff>
      <xdr:row>109</xdr:row>
      <xdr:rowOff>1780</xdr:rowOff>
    </xdr:to>
    <xdr:graphicFrame macro="">
      <xdr:nvGraphicFramePr>
        <xdr:cNvPr id="171" name="Gráfico 170">
          <a:extLst>
            <a:ext uri="{FF2B5EF4-FFF2-40B4-BE49-F238E27FC236}">
              <a16:creationId xmlns:a16="http://schemas.microsoft.com/office/drawing/2014/main" id="{BD502814-0425-4EF2-B5C2-A4AD47AEBCD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2</xdr:col>
      <xdr:colOff>0</xdr:colOff>
      <xdr:row>109</xdr:row>
      <xdr:rowOff>1780</xdr:rowOff>
    </xdr:from>
    <xdr:to>
      <xdr:col>6</xdr:col>
      <xdr:colOff>0</xdr:colOff>
      <xdr:row>130</xdr:row>
      <xdr:rowOff>57150</xdr:rowOff>
    </xdr:to>
    <xdr:graphicFrame macro="">
      <xdr:nvGraphicFramePr>
        <xdr:cNvPr id="172" name="Gráfico 171">
          <a:extLst>
            <a:ext uri="{FF2B5EF4-FFF2-40B4-BE49-F238E27FC236}">
              <a16:creationId xmlns:a16="http://schemas.microsoft.com/office/drawing/2014/main" id="{6E78D61D-A041-46AB-9357-053FB8313B8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14</xdr:col>
      <xdr:colOff>0</xdr:colOff>
      <xdr:row>6</xdr:row>
      <xdr:rowOff>0</xdr:rowOff>
    </xdr:from>
    <xdr:to>
      <xdr:col>18</xdr:col>
      <xdr:colOff>828</xdr:colOff>
      <xdr:row>29</xdr:row>
      <xdr:rowOff>0</xdr:rowOff>
    </xdr:to>
    <xdr:graphicFrame macro="">
      <xdr:nvGraphicFramePr>
        <xdr:cNvPr id="175" name="Gráfico 174">
          <a:extLst>
            <a:ext uri="{FF2B5EF4-FFF2-40B4-BE49-F238E27FC236}">
              <a16:creationId xmlns:a16="http://schemas.microsoft.com/office/drawing/2014/main" id="{F933F714-E2DC-4A3C-9DC6-8232E1D55D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10</xdr:col>
      <xdr:colOff>2764</xdr:colOff>
      <xdr:row>6</xdr:row>
      <xdr:rowOff>0</xdr:rowOff>
    </xdr:from>
    <xdr:to>
      <xdr:col>12</xdr:col>
      <xdr:colOff>0</xdr:colOff>
      <xdr:row>22</xdr:row>
      <xdr:rowOff>0</xdr:rowOff>
    </xdr:to>
    <xdr:graphicFrame macro="">
      <xdr:nvGraphicFramePr>
        <xdr:cNvPr id="202" name="Gráfico 201">
          <a:extLst>
            <a:ext uri="{FF2B5EF4-FFF2-40B4-BE49-F238E27FC236}">
              <a16:creationId xmlns:a16="http://schemas.microsoft.com/office/drawing/2014/main" id="{C3DF875F-AA8D-42C4-B4F9-D28F8B79AB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12</xdr:col>
      <xdr:colOff>0</xdr:colOff>
      <xdr:row>6</xdr:row>
      <xdr:rowOff>0</xdr:rowOff>
    </xdr:from>
    <xdr:to>
      <xdr:col>14</xdr:col>
      <xdr:colOff>0</xdr:colOff>
      <xdr:row>22</xdr:row>
      <xdr:rowOff>0</xdr:rowOff>
    </xdr:to>
    <xdr:graphicFrame macro="">
      <xdr:nvGraphicFramePr>
        <xdr:cNvPr id="203" name="Gráfico 202">
          <a:extLst>
            <a:ext uri="{FF2B5EF4-FFF2-40B4-BE49-F238E27FC236}">
              <a16:creationId xmlns:a16="http://schemas.microsoft.com/office/drawing/2014/main" id="{806C85E1-E3F1-46AD-BDB0-D54CB469B94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10</xdr:col>
      <xdr:colOff>2764</xdr:colOff>
      <xdr:row>22</xdr:row>
      <xdr:rowOff>0</xdr:rowOff>
    </xdr:from>
    <xdr:to>
      <xdr:col>12</xdr:col>
      <xdr:colOff>0</xdr:colOff>
      <xdr:row>38</xdr:row>
      <xdr:rowOff>0</xdr:rowOff>
    </xdr:to>
    <xdr:graphicFrame macro="">
      <xdr:nvGraphicFramePr>
        <xdr:cNvPr id="204" name="Gráfico 203">
          <a:extLst>
            <a:ext uri="{FF2B5EF4-FFF2-40B4-BE49-F238E27FC236}">
              <a16:creationId xmlns:a16="http://schemas.microsoft.com/office/drawing/2014/main" id="{60CDA8BE-9D69-4314-B3AB-CA74FDDCF52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12</xdr:col>
      <xdr:colOff>0</xdr:colOff>
      <xdr:row>22</xdr:row>
      <xdr:rowOff>0</xdr:rowOff>
    </xdr:from>
    <xdr:to>
      <xdr:col>14</xdr:col>
      <xdr:colOff>0</xdr:colOff>
      <xdr:row>38</xdr:row>
      <xdr:rowOff>0</xdr:rowOff>
    </xdr:to>
    <xdr:graphicFrame macro="">
      <xdr:nvGraphicFramePr>
        <xdr:cNvPr id="205" name="Gráfico 204">
          <a:extLst>
            <a:ext uri="{FF2B5EF4-FFF2-40B4-BE49-F238E27FC236}">
              <a16:creationId xmlns:a16="http://schemas.microsoft.com/office/drawing/2014/main" id="{887CEB79-1E3C-4275-AD51-EFC2BBA04EE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xdr:col>
      <xdr:colOff>0</xdr:colOff>
      <xdr:row>6</xdr:row>
      <xdr:rowOff>1</xdr:rowOff>
    </xdr:from>
    <xdr:to>
      <xdr:col>2</xdr:col>
      <xdr:colOff>0</xdr:colOff>
      <xdr:row>11</xdr:row>
      <xdr:rowOff>1</xdr:rowOff>
    </xdr:to>
    <mc:AlternateContent xmlns:mc="http://schemas.openxmlformats.org/markup-compatibility/2006" xmlns:a14="http://schemas.microsoft.com/office/drawing/2010/main">
      <mc:Choice Requires="a14">
        <xdr:graphicFrame macro="">
          <xdr:nvGraphicFramePr>
            <xdr:cNvPr id="49" name="Año 1">
              <a:extLst>
                <a:ext uri="{FF2B5EF4-FFF2-40B4-BE49-F238E27FC236}">
                  <a16:creationId xmlns:a16="http://schemas.microsoft.com/office/drawing/2014/main" id="{C7FD3D4D-7B62-4958-9395-91EE79E31A46}"/>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mlns="">
        <xdr:sp macro="" textlink="">
          <xdr:nvSpPr>
            <xdr:cNvPr id="0" name=""/>
            <xdr:cNvSpPr>
              <a:spLocks noTextEdit="1"/>
            </xdr:cNvSpPr>
          </xdr:nvSpPr>
          <xdr:spPr>
            <a:xfrm>
              <a:off x="726393" y="2328730"/>
              <a:ext cx="2107962" cy="96140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11</xdr:row>
      <xdr:rowOff>0</xdr:rowOff>
    </xdr:from>
    <xdr:to>
      <xdr:col>2</xdr:col>
      <xdr:colOff>0</xdr:colOff>
      <xdr:row>17</xdr:row>
      <xdr:rowOff>1475</xdr:rowOff>
    </xdr:to>
    <mc:AlternateContent xmlns:mc="http://schemas.openxmlformats.org/markup-compatibility/2006" xmlns:a14="http://schemas.microsoft.com/office/drawing/2010/main">
      <mc:Choice Requires="a14">
        <xdr:graphicFrame macro="">
          <xdr:nvGraphicFramePr>
            <xdr:cNvPr id="58" name="Género">
              <a:extLst>
                <a:ext uri="{FF2B5EF4-FFF2-40B4-BE49-F238E27FC236}">
                  <a16:creationId xmlns:a16="http://schemas.microsoft.com/office/drawing/2014/main" id="{3BA538BE-B102-462F-93FE-C6A0F6160523}"/>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Género"/>
            </a:graphicData>
          </a:graphic>
        </xdr:graphicFrame>
      </mc:Choice>
      <mc:Fallback xmlns="">
        <xdr:sp macro="" textlink="">
          <xdr:nvSpPr>
            <xdr:cNvPr id="0" name=""/>
            <xdr:cNvSpPr>
              <a:spLocks noTextEdit="1"/>
            </xdr:cNvSpPr>
          </xdr:nvSpPr>
          <xdr:spPr>
            <a:xfrm>
              <a:off x="726393" y="3290131"/>
              <a:ext cx="2107962" cy="115515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17</xdr:row>
      <xdr:rowOff>0</xdr:rowOff>
    </xdr:from>
    <xdr:to>
      <xdr:col>2</xdr:col>
      <xdr:colOff>0</xdr:colOff>
      <xdr:row>25</xdr:row>
      <xdr:rowOff>0</xdr:rowOff>
    </xdr:to>
    <mc:AlternateContent xmlns:mc="http://schemas.openxmlformats.org/markup-compatibility/2006" xmlns:a14="http://schemas.microsoft.com/office/drawing/2010/main">
      <mc:Choice Requires="a14">
        <xdr:graphicFrame macro="">
          <xdr:nvGraphicFramePr>
            <xdr:cNvPr id="60" name="Rango Edad">
              <a:extLst>
                <a:ext uri="{FF2B5EF4-FFF2-40B4-BE49-F238E27FC236}">
                  <a16:creationId xmlns:a16="http://schemas.microsoft.com/office/drawing/2014/main" id="{9EE68D8D-CEA1-4E3B-8F2C-EC9EBA1DE011}"/>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Rango Edad"/>
            </a:graphicData>
          </a:graphic>
        </xdr:graphicFrame>
      </mc:Choice>
      <mc:Fallback xmlns="">
        <xdr:sp macro="" textlink="">
          <xdr:nvSpPr>
            <xdr:cNvPr id="0" name=""/>
            <xdr:cNvSpPr>
              <a:spLocks noTextEdit="1"/>
            </xdr:cNvSpPr>
          </xdr:nvSpPr>
          <xdr:spPr>
            <a:xfrm>
              <a:off x="726393" y="4443813"/>
              <a:ext cx="2107962" cy="153824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25</xdr:row>
      <xdr:rowOff>1</xdr:rowOff>
    </xdr:from>
    <xdr:to>
      <xdr:col>2</xdr:col>
      <xdr:colOff>0</xdr:colOff>
      <xdr:row>34</xdr:row>
      <xdr:rowOff>1</xdr:rowOff>
    </xdr:to>
    <mc:AlternateContent xmlns:mc="http://schemas.openxmlformats.org/markup-compatibility/2006" xmlns:a14="http://schemas.microsoft.com/office/drawing/2010/main">
      <mc:Choice Requires="a14">
        <xdr:graphicFrame macro="">
          <xdr:nvGraphicFramePr>
            <xdr:cNvPr id="61" name="Etnia">
              <a:extLst>
                <a:ext uri="{FF2B5EF4-FFF2-40B4-BE49-F238E27FC236}">
                  <a16:creationId xmlns:a16="http://schemas.microsoft.com/office/drawing/2014/main" id="{5E84B25E-85F2-499D-8916-5A01C3977965}"/>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Etnia"/>
            </a:graphicData>
          </a:graphic>
        </xdr:graphicFrame>
      </mc:Choice>
      <mc:Fallback xmlns="">
        <xdr:sp macro="" textlink="">
          <xdr:nvSpPr>
            <xdr:cNvPr id="0" name=""/>
            <xdr:cNvSpPr>
              <a:spLocks noTextEdit="1"/>
            </xdr:cNvSpPr>
          </xdr:nvSpPr>
          <xdr:spPr>
            <a:xfrm>
              <a:off x="726393" y="5982057"/>
              <a:ext cx="2107962" cy="173052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34</xdr:row>
      <xdr:rowOff>1</xdr:rowOff>
    </xdr:from>
    <xdr:to>
      <xdr:col>2</xdr:col>
      <xdr:colOff>0</xdr:colOff>
      <xdr:row>41</xdr:row>
      <xdr:rowOff>0</xdr:rowOff>
    </xdr:to>
    <mc:AlternateContent xmlns:mc="http://schemas.openxmlformats.org/markup-compatibility/2006" xmlns:a14="http://schemas.microsoft.com/office/drawing/2010/main">
      <mc:Choice Requires="a14">
        <xdr:graphicFrame macro="">
          <xdr:nvGraphicFramePr>
            <xdr:cNvPr id="62" name="Discapacidad 1">
              <a:extLst>
                <a:ext uri="{FF2B5EF4-FFF2-40B4-BE49-F238E27FC236}">
                  <a16:creationId xmlns:a16="http://schemas.microsoft.com/office/drawing/2014/main" id="{A8EF160A-6F55-40DF-8D7E-81A73CF75F45}"/>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Discapacidad 1"/>
            </a:graphicData>
          </a:graphic>
        </xdr:graphicFrame>
      </mc:Choice>
      <mc:Fallback xmlns="">
        <xdr:sp macro="" textlink="">
          <xdr:nvSpPr>
            <xdr:cNvPr id="0" name=""/>
            <xdr:cNvSpPr>
              <a:spLocks noTextEdit="1"/>
            </xdr:cNvSpPr>
          </xdr:nvSpPr>
          <xdr:spPr>
            <a:xfrm>
              <a:off x="726393" y="7712580"/>
              <a:ext cx="2107962" cy="134596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41</xdr:row>
      <xdr:rowOff>1</xdr:rowOff>
    </xdr:from>
    <xdr:to>
      <xdr:col>2</xdr:col>
      <xdr:colOff>0</xdr:colOff>
      <xdr:row>50</xdr:row>
      <xdr:rowOff>1</xdr:rowOff>
    </xdr:to>
    <mc:AlternateContent xmlns:mc="http://schemas.openxmlformats.org/markup-compatibility/2006" xmlns:a14="http://schemas.microsoft.com/office/drawing/2010/main">
      <mc:Choice Requires="a14">
        <xdr:graphicFrame macro="">
          <xdr:nvGraphicFramePr>
            <xdr:cNvPr id="63" name="Estrato 1">
              <a:extLst>
                <a:ext uri="{FF2B5EF4-FFF2-40B4-BE49-F238E27FC236}">
                  <a16:creationId xmlns:a16="http://schemas.microsoft.com/office/drawing/2014/main" id="{255A09AB-C3C2-4CFF-99BD-8725EF925F14}"/>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Estrato 1"/>
            </a:graphicData>
          </a:graphic>
        </xdr:graphicFrame>
      </mc:Choice>
      <mc:Fallback xmlns="">
        <xdr:sp macro="" textlink="">
          <xdr:nvSpPr>
            <xdr:cNvPr id="0" name=""/>
            <xdr:cNvSpPr>
              <a:spLocks noTextEdit="1"/>
            </xdr:cNvSpPr>
          </xdr:nvSpPr>
          <xdr:spPr>
            <a:xfrm>
              <a:off x="726393" y="9058543"/>
              <a:ext cx="2107962" cy="173052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50</xdr:row>
      <xdr:rowOff>1</xdr:rowOff>
    </xdr:from>
    <xdr:to>
      <xdr:col>2</xdr:col>
      <xdr:colOff>0</xdr:colOff>
      <xdr:row>59</xdr:row>
      <xdr:rowOff>1</xdr:rowOff>
    </xdr:to>
    <mc:AlternateContent xmlns:mc="http://schemas.openxmlformats.org/markup-compatibility/2006" xmlns:a14="http://schemas.microsoft.com/office/drawing/2010/main">
      <mc:Choice Requires="a14">
        <xdr:graphicFrame macro="">
          <xdr:nvGraphicFramePr>
            <xdr:cNvPr id="64" name="Ingresos 1">
              <a:extLst>
                <a:ext uri="{FF2B5EF4-FFF2-40B4-BE49-F238E27FC236}">
                  <a16:creationId xmlns:a16="http://schemas.microsoft.com/office/drawing/2014/main" id="{0D97DD35-ECE1-46BA-800E-658E081A78F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Ingresos 1"/>
            </a:graphicData>
          </a:graphic>
        </xdr:graphicFrame>
      </mc:Choice>
      <mc:Fallback xmlns="">
        <xdr:sp macro="" textlink="">
          <xdr:nvSpPr>
            <xdr:cNvPr id="0" name=""/>
            <xdr:cNvSpPr>
              <a:spLocks noTextEdit="1"/>
            </xdr:cNvSpPr>
          </xdr:nvSpPr>
          <xdr:spPr>
            <a:xfrm>
              <a:off x="726393" y="10789066"/>
              <a:ext cx="2107962" cy="173052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59</xdr:row>
      <xdr:rowOff>0</xdr:rowOff>
    </xdr:from>
    <xdr:to>
      <xdr:col>2</xdr:col>
      <xdr:colOff>0</xdr:colOff>
      <xdr:row>82</xdr:row>
      <xdr:rowOff>189023</xdr:rowOff>
    </xdr:to>
    <mc:AlternateContent xmlns:mc="http://schemas.openxmlformats.org/markup-compatibility/2006" xmlns:a14="http://schemas.microsoft.com/office/drawing/2010/main">
      <mc:Choice Requires="a14">
        <xdr:graphicFrame macro="">
          <xdr:nvGraphicFramePr>
            <xdr:cNvPr id="65" name="Localidad_Residencia 1">
              <a:extLst>
                <a:ext uri="{FF2B5EF4-FFF2-40B4-BE49-F238E27FC236}">
                  <a16:creationId xmlns:a16="http://schemas.microsoft.com/office/drawing/2014/main" id="{03DD852A-D377-4627-8E38-8B0D993852C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Localidad_Residencia 1"/>
            </a:graphicData>
          </a:graphic>
        </xdr:graphicFrame>
      </mc:Choice>
      <mc:Fallback xmlns="">
        <xdr:sp macro="" textlink="">
          <xdr:nvSpPr>
            <xdr:cNvPr id="0" name=""/>
            <xdr:cNvSpPr>
              <a:spLocks noTextEdit="1"/>
            </xdr:cNvSpPr>
          </xdr:nvSpPr>
          <xdr:spPr>
            <a:xfrm>
              <a:off x="726393" y="12519589"/>
              <a:ext cx="2107962" cy="4611471"/>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83</xdr:row>
      <xdr:rowOff>0</xdr:rowOff>
    </xdr:from>
    <xdr:to>
      <xdr:col>2</xdr:col>
      <xdr:colOff>0</xdr:colOff>
      <xdr:row>106</xdr:row>
      <xdr:rowOff>0</xdr:rowOff>
    </xdr:to>
    <mc:AlternateContent xmlns:mc="http://schemas.openxmlformats.org/markup-compatibility/2006" xmlns:a14="http://schemas.microsoft.com/office/drawing/2010/main">
      <mc:Choice Requires="a14">
        <xdr:graphicFrame macro="">
          <xdr:nvGraphicFramePr>
            <xdr:cNvPr id="66" name="Sede_Trabajo 1">
              <a:extLst>
                <a:ext uri="{FF2B5EF4-FFF2-40B4-BE49-F238E27FC236}">
                  <a16:creationId xmlns:a16="http://schemas.microsoft.com/office/drawing/2014/main" id="{44F85A2C-3EC5-4386-9AC7-8F037BB5264A}"/>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de_Trabajo 1"/>
            </a:graphicData>
          </a:graphic>
        </xdr:graphicFrame>
      </mc:Choice>
      <mc:Fallback xmlns="">
        <xdr:sp macro="" textlink="">
          <xdr:nvSpPr>
            <xdr:cNvPr id="0" name=""/>
            <xdr:cNvSpPr>
              <a:spLocks noTextEdit="1"/>
            </xdr:cNvSpPr>
          </xdr:nvSpPr>
          <xdr:spPr>
            <a:xfrm>
              <a:off x="726393" y="17134318"/>
              <a:ext cx="2107962" cy="442244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14</xdr:col>
      <xdr:colOff>0</xdr:colOff>
      <xdr:row>29</xdr:row>
      <xdr:rowOff>0</xdr:rowOff>
    </xdr:from>
    <xdr:to>
      <xdr:col>15</xdr:col>
      <xdr:colOff>0</xdr:colOff>
      <xdr:row>52</xdr:row>
      <xdr:rowOff>0</xdr:rowOff>
    </xdr:to>
    <mc:AlternateContent xmlns:mc="http://schemas.openxmlformats.org/markup-compatibility/2006" xmlns:a14="http://schemas.microsoft.com/office/drawing/2010/main">
      <mc:Choice Requires="a14">
        <xdr:graphicFrame macro="">
          <xdr:nvGraphicFramePr>
            <xdr:cNvPr id="67" name="Franja_llegada">
              <a:extLst>
                <a:ext uri="{FF2B5EF4-FFF2-40B4-BE49-F238E27FC236}">
                  <a16:creationId xmlns:a16="http://schemas.microsoft.com/office/drawing/2014/main" id="{F4D0E514-4709-4C72-8508-782C53457CD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ranja_llegada"/>
            </a:graphicData>
          </a:graphic>
        </xdr:graphicFrame>
      </mc:Choice>
      <mc:Fallback xmlns="">
        <xdr:sp macro="" textlink="">
          <xdr:nvSpPr>
            <xdr:cNvPr id="0" name=""/>
            <xdr:cNvSpPr>
              <a:spLocks noTextEdit="1"/>
            </xdr:cNvSpPr>
          </xdr:nvSpPr>
          <xdr:spPr>
            <a:xfrm>
              <a:off x="29041458" y="6751178"/>
              <a:ext cx="2107963" cy="442244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14</xdr:col>
      <xdr:colOff>0</xdr:colOff>
      <xdr:row>52</xdr:row>
      <xdr:rowOff>0</xdr:rowOff>
    </xdr:from>
    <xdr:to>
      <xdr:col>15</xdr:col>
      <xdr:colOff>0</xdr:colOff>
      <xdr:row>74</xdr:row>
      <xdr:rowOff>189023</xdr:rowOff>
    </xdr:to>
    <mc:AlternateContent xmlns:mc="http://schemas.openxmlformats.org/markup-compatibility/2006" xmlns:a14="http://schemas.microsoft.com/office/drawing/2010/main">
      <mc:Choice Requires="a14">
        <xdr:graphicFrame macro="">
          <xdr:nvGraphicFramePr>
            <xdr:cNvPr id="71" name="Franja_Salida">
              <a:extLst>
                <a:ext uri="{FF2B5EF4-FFF2-40B4-BE49-F238E27FC236}">
                  <a16:creationId xmlns:a16="http://schemas.microsoft.com/office/drawing/2014/main" id="{DDC3056C-8C76-4D63-8B0E-E88047602A8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ranja_Salida"/>
            </a:graphicData>
          </a:graphic>
        </xdr:graphicFrame>
      </mc:Choice>
      <mc:Fallback xmlns="">
        <xdr:sp macro="" textlink="">
          <xdr:nvSpPr>
            <xdr:cNvPr id="0" name=""/>
            <xdr:cNvSpPr>
              <a:spLocks noTextEdit="1"/>
            </xdr:cNvSpPr>
          </xdr:nvSpPr>
          <xdr:spPr>
            <a:xfrm>
              <a:off x="29041458" y="11173626"/>
              <a:ext cx="2107963" cy="4419191"/>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0</xdr:colOff>
      <xdr:row>29</xdr:row>
      <xdr:rowOff>0</xdr:rowOff>
    </xdr:from>
    <xdr:to>
      <xdr:col>17</xdr:col>
      <xdr:colOff>1948</xdr:colOff>
      <xdr:row>46</xdr:row>
      <xdr:rowOff>0</xdr:rowOff>
    </xdr:to>
    <mc:AlternateContent xmlns:mc="http://schemas.openxmlformats.org/markup-compatibility/2006" xmlns:a14="http://schemas.microsoft.com/office/drawing/2010/main">
      <mc:Choice Requires="a14">
        <xdr:graphicFrame macro="">
          <xdr:nvGraphicFramePr>
            <xdr:cNvPr id="72" name="Modo_Principal 1">
              <a:extLst>
                <a:ext uri="{FF2B5EF4-FFF2-40B4-BE49-F238E27FC236}">
                  <a16:creationId xmlns:a16="http://schemas.microsoft.com/office/drawing/2014/main" id="{3F269471-AFE5-4F27-BA49-BD238B56476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Principal 1"/>
            </a:graphicData>
          </a:graphic>
        </xdr:graphicFrame>
      </mc:Choice>
      <mc:Fallback xmlns="">
        <xdr:sp macro="" textlink="">
          <xdr:nvSpPr>
            <xdr:cNvPr id="0" name=""/>
            <xdr:cNvSpPr>
              <a:spLocks noTextEdit="1"/>
            </xdr:cNvSpPr>
          </xdr:nvSpPr>
          <xdr:spPr>
            <a:xfrm>
              <a:off x="31149421" y="6751178"/>
              <a:ext cx="4217873" cy="326876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29</xdr:row>
      <xdr:rowOff>1</xdr:rowOff>
    </xdr:from>
    <xdr:to>
      <xdr:col>18</xdr:col>
      <xdr:colOff>828</xdr:colOff>
      <xdr:row>39</xdr:row>
      <xdr:rowOff>1</xdr:rowOff>
    </xdr:to>
    <mc:AlternateContent xmlns:mc="http://schemas.openxmlformats.org/markup-compatibility/2006" xmlns:a14="http://schemas.microsoft.com/office/drawing/2010/main">
      <mc:Choice Requires="a14">
        <xdr:graphicFrame macro="">
          <xdr:nvGraphicFramePr>
            <xdr:cNvPr id="93" name="Modo_Principal_Grupo 1">
              <a:extLst>
                <a:ext uri="{FF2B5EF4-FFF2-40B4-BE49-F238E27FC236}">
                  <a16:creationId xmlns:a16="http://schemas.microsoft.com/office/drawing/2014/main" id="{961FAE56-4685-40A7-B3E0-DAD17D1C7C6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Principal_Grupo 1"/>
            </a:graphicData>
          </a:graphic>
        </xdr:graphicFrame>
      </mc:Choice>
      <mc:Fallback xmlns="">
        <xdr:sp macro="" textlink="">
          <xdr:nvSpPr>
            <xdr:cNvPr id="0" name=""/>
            <xdr:cNvSpPr>
              <a:spLocks noTextEdit="1"/>
            </xdr:cNvSpPr>
          </xdr:nvSpPr>
          <xdr:spPr>
            <a:xfrm>
              <a:off x="35365346" y="6751179"/>
              <a:ext cx="2108790" cy="192280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46</xdr:row>
      <xdr:rowOff>1</xdr:rowOff>
    </xdr:from>
    <xdr:to>
      <xdr:col>18</xdr:col>
      <xdr:colOff>828</xdr:colOff>
      <xdr:row>56</xdr:row>
      <xdr:rowOff>1</xdr:rowOff>
    </xdr:to>
    <mc:AlternateContent xmlns:mc="http://schemas.openxmlformats.org/markup-compatibility/2006" xmlns:a14="http://schemas.microsoft.com/office/drawing/2010/main">
      <mc:Choice Requires="a14">
        <xdr:graphicFrame macro="">
          <xdr:nvGraphicFramePr>
            <xdr:cNvPr id="95" name="Modo_Auxiliar_Grupo 1">
              <a:extLst>
                <a:ext uri="{FF2B5EF4-FFF2-40B4-BE49-F238E27FC236}">
                  <a16:creationId xmlns:a16="http://schemas.microsoft.com/office/drawing/2014/main" id="{790F9D3A-DAAD-4AD7-B465-FF7C7C8C152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uxiliar_Grupo 1"/>
            </a:graphicData>
          </a:graphic>
        </xdr:graphicFrame>
      </mc:Choice>
      <mc:Fallback xmlns="">
        <xdr:sp macro="" textlink="">
          <xdr:nvSpPr>
            <xdr:cNvPr id="0" name=""/>
            <xdr:cNvSpPr>
              <a:spLocks noTextEdit="1"/>
            </xdr:cNvSpPr>
          </xdr:nvSpPr>
          <xdr:spPr>
            <a:xfrm>
              <a:off x="35365346" y="10019945"/>
              <a:ext cx="2108790" cy="192280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0</xdr:colOff>
      <xdr:row>66</xdr:row>
      <xdr:rowOff>0</xdr:rowOff>
    </xdr:from>
    <xdr:to>
      <xdr:col>17</xdr:col>
      <xdr:colOff>0</xdr:colOff>
      <xdr:row>85</xdr:row>
      <xdr:rowOff>0</xdr:rowOff>
    </xdr:to>
    <mc:AlternateContent xmlns:mc="http://schemas.openxmlformats.org/markup-compatibility/2006" xmlns:a14="http://schemas.microsoft.com/office/drawing/2010/main">
      <mc:Choice Requires="a14">
        <xdr:graphicFrame macro="">
          <xdr:nvGraphicFramePr>
            <xdr:cNvPr id="100" name="Modo_Anterior 1">
              <a:extLst>
                <a:ext uri="{FF2B5EF4-FFF2-40B4-BE49-F238E27FC236}">
                  <a16:creationId xmlns:a16="http://schemas.microsoft.com/office/drawing/2014/main" id="{9821782F-0646-46E1-A08B-16633E141BF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Anterior 1"/>
            </a:graphicData>
          </a:graphic>
        </xdr:graphicFrame>
      </mc:Choice>
      <mc:Fallback xmlns="">
        <xdr:sp macro="" textlink="">
          <xdr:nvSpPr>
            <xdr:cNvPr id="0" name=""/>
            <xdr:cNvSpPr>
              <a:spLocks noTextEdit="1"/>
            </xdr:cNvSpPr>
          </xdr:nvSpPr>
          <xdr:spPr>
            <a:xfrm>
              <a:off x="31149421" y="13865551"/>
              <a:ext cx="4215925" cy="365332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66</xdr:row>
      <xdr:rowOff>1</xdr:rowOff>
    </xdr:from>
    <xdr:to>
      <xdr:col>18</xdr:col>
      <xdr:colOff>828</xdr:colOff>
      <xdr:row>75</xdr:row>
      <xdr:rowOff>1</xdr:rowOff>
    </xdr:to>
    <mc:AlternateContent xmlns:mc="http://schemas.openxmlformats.org/markup-compatibility/2006" xmlns:a14="http://schemas.microsoft.com/office/drawing/2010/main">
      <mc:Choice Requires="a14">
        <xdr:graphicFrame macro="">
          <xdr:nvGraphicFramePr>
            <xdr:cNvPr id="101" name="Anterior_Grupo 1">
              <a:extLst>
                <a:ext uri="{FF2B5EF4-FFF2-40B4-BE49-F238E27FC236}">
                  <a16:creationId xmlns:a16="http://schemas.microsoft.com/office/drawing/2014/main" id="{EFA12503-2FCC-4AAA-A6FE-CFB2FBD824D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nterior_Grupo 1"/>
            </a:graphicData>
          </a:graphic>
        </xdr:graphicFrame>
      </mc:Choice>
      <mc:Fallback xmlns="">
        <xdr:sp macro="" textlink="">
          <xdr:nvSpPr>
            <xdr:cNvPr id="0" name=""/>
            <xdr:cNvSpPr>
              <a:spLocks noTextEdit="1"/>
            </xdr:cNvSpPr>
          </xdr:nvSpPr>
          <xdr:spPr>
            <a:xfrm>
              <a:off x="35365346" y="13865552"/>
              <a:ext cx="2108790" cy="173052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15</xdr:col>
      <xdr:colOff>12310</xdr:colOff>
      <xdr:row>85</xdr:row>
      <xdr:rowOff>0</xdr:rowOff>
    </xdr:from>
    <xdr:to>
      <xdr:col>17</xdr:col>
      <xdr:colOff>0</xdr:colOff>
      <xdr:row>105</xdr:row>
      <xdr:rowOff>0</xdr:rowOff>
    </xdr:to>
    <mc:AlternateContent xmlns:mc="http://schemas.openxmlformats.org/markup-compatibility/2006" xmlns:a14="http://schemas.microsoft.com/office/drawing/2010/main">
      <mc:Choice Requires="a14">
        <xdr:graphicFrame macro="">
          <xdr:nvGraphicFramePr>
            <xdr:cNvPr id="102" name="Modo_Futuro 1">
              <a:extLst>
                <a:ext uri="{FF2B5EF4-FFF2-40B4-BE49-F238E27FC236}">
                  <a16:creationId xmlns:a16="http://schemas.microsoft.com/office/drawing/2014/main" id="{E95403B8-E315-4FD7-A5C3-85BFBD9E00BA}"/>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Modo_Futuro 1"/>
            </a:graphicData>
          </a:graphic>
        </xdr:graphicFrame>
      </mc:Choice>
      <mc:Fallback xmlns="">
        <xdr:sp macro="" textlink="">
          <xdr:nvSpPr>
            <xdr:cNvPr id="0" name=""/>
            <xdr:cNvSpPr>
              <a:spLocks noTextEdit="1"/>
            </xdr:cNvSpPr>
          </xdr:nvSpPr>
          <xdr:spPr>
            <a:xfrm>
              <a:off x="31161731" y="17518879"/>
              <a:ext cx="4203615" cy="384560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0</xdr:colOff>
      <xdr:row>85</xdr:row>
      <xdr:rowOff>1</xdr:rowOff>
    </xdr:from>
    <xdr:to>
      <xdr:col>18</xdr:col>
      <xdr:colOff>828</xdr:colOff>
      <xdr:row>95</xdr:row>
      <xdr:rowOff>1</xdr:rowOff>
    </xdr:to>
    <mc:AlternateContent xmlns:mc="http://schemas.openxmlformats.org/markup-compatibility/2006" xmlns:a14="http://schemas.microsoft.com/office/drawing/2010/main">
      <mc:Choice Requires="a14">
        <xdr:graphicFrame macro="">
          <xdr:nvGraphicFramePr>
            <xdr:cNvPr id="104" name="Futuro_Grupo 1">
              <a:extLst>
                <a:ext uri="{FF2B5EF4-FFF2-40B4-BE49-F238E27FC236}">
                  <a16:creationId xmlns:a16="http://schemas.microsoft.com/office/drawing/2014/main" id="{3C417F21-1920-4409-995D-4E9C4774063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uturo_Grupo 1"/>
            </a:graphicData>
          </a:graphic>
        </xdr:graphicFrame>
      </mc:Choice>
      <mc:Fallback xmlns="">
        <xdr:sp macro="" textlink="">
          <xdr:nvSpPr>
            <xdr:cNvPr id="0" name=""/>
            <xdr:cNvSpPr>
              <a:spLocks noTextEdit="1"/>
            </xdr:cNvSpPr>
          </xdr:nvSpPr>
          <xdr:spPr>
            <a:xfrm>
              <a:off x="35365346" y="17518880"/>
              <a:ext cx="2108790" cy="192280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absolute">
    <xdr:from>
      <xdr:col>10</xdr:col>
      <xdr:colOff>2764</xdr:colOff>
      <xdr:row>69</xdr:row>
      <xdr:rowOff>0</xdr:rowOff>
    </xdr:from>
    <xdr:to>
      <xdr:col>12</xdr:col>
      <xdr:colOff>0</xdr:colOff>
      <xdr:row>91</xdr:row>
      <xdr:rowOff>0</xdr:rowOff>
    </xdr:to>
    <xdr:graphicFrame macro="">
      <xdr:nvGraphicFramePr>
        <xdr:cNvPr id="105" name="Gráfico 104">
          <a:extLst>
            <a:ext uri="{FF2B5EF4-FFF2-40B4-BE49-F238E27FC236}">
              <a16:creationId xmlns:a16="http://schemas.microsoft.com/office/drawing/2014/main" id="{2DA97B7D-3BD6-4BC8-9121-0F3118CA076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10</xdr:col>
      <xdr:colOff>2764</xdr:colOff>
      <xdr:row>91</xdr:row>
      <xdr:rowOff>0</xdr:rowOff>
    </xdr:from>
    <xdr:to>
      <xdr:col>12</xdr:col>
      <xdr:colOff>0</xdr:colOff>
      <xdr:row>113</xdr:row>
      <xdr:rowOff>0</xdr:rowOff>
    </xdr:to>
    <xdr:graphicFrame macro="">
      <xdr:nvGraphicFramePr>
        <xdr:cNvPr id="106" name="Gráfico 105">
          <a:extLst>
            <a:ext uri="{FF2B5EF4-FFF2-40B4-BE49-F238E27FC236}">
              <a16:creationId xmlns:a16="http://schemas.microsoft.com/office/drawing/2014/main" id="{5257DDA4-9318-4DD4-8135-058676A0E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6</xdr:col>
      <xdr:colOff>0</xdr:colOff>
      <xdr:row>23</xdr:row>
      <xdr:rowOff>189023</xdr:rowOff>
    </xdr:from>
    <xdr:to>
      <xdr:col>10</xdr:col>
      <xdr:colOff>2764</xdr:colOff>
      <xdr:row>41</xdr:row>
      <xdr:rowOff>0</xdr:rowOff>
    </xdr:to>
    <xdr:graphicFrame macro="">
      <xdr:nvGraphicFramePr>
        <xdr:cNvPr id="107" name="Gráfico 106">
          <a:extLst>
            <a:ext uri="{FF2B5EF4-FFF2-40B4-BE49-F238E27FC236}">
              <a16:creationId xmlns:a16="http://schemas.microsoft.com/office/drawing/2014/main" id="{1C28E4D6-354B-472E-85C9-71A7B3E9052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6</xdr:col>
      <xdr:colOff>0</xdr:colOff>
      <xdr:row>41</xdr:row>
      <xdr:rowOff>0</xdr:rowOff>
    </xdr:from>
    <xdr:to>
      <xdr:col>8</xdr:col>
      <xdr:colOff>828</xdr:colOff>
      <xdr:row>69</xdr:row>
      <xdr:rowOff>0</xdr:rowOff>
    </xdr:to>
    <mc:AlternateContent xmlns:mc="http://schemas.openxmlformats.org/markup-compatibility/2006">
      <mc:Choice xmlns:cx1="http://schemas.microsoft.com/office/drawing/2015/9/8/chartex" Requires="cx1">
        <xdr:graphicFrame macro="">
          <xdr:nvGraphicFramePr>
            <xdr:cNvPr id="108" name="Gráfico 107">
              <a:extLst>
                <a:ext uri="{FF2B5EF4-FFF2-40B4-BE49-F238E27FC236}">
                  <a16:creationId xmlns:a16="http://schemas.microsoft.com/office/drawing/2014/main" id="{6C3A6296-113B-47D0-89A7-8D6315009D94}"/>
                </a:ext>
              </a:extLst>
            </xdr:cNvPr>
            <xdr:cNvGraphicFramePr>
              <a:graphicFrameLocks noChangeAspect="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9"/>
            </a:graphicData>
          </a:graphic>
        </xdr:graphicFrame>
      </mc:Choice>
      <mc:Fallback>
        <xdr:sp macro="" textlink="">
          <xdr:nvSpPr>
            <xdr:cNvPr id="0" name=""/>
            <xdr:cNvSpPr>
              <a:spLocks noTextEdit="1"/>
            </xdr:cNvSpPr>
          </xdr:nvSpPr>
          <xdr:spPr>
            <a:xfrm>
              <a:off x="12420600" y="8997950"/>
              <a:ext cx="4306128" cy="5334000"/>
            </a:xfrm>
            <a:prstGeom prst="rect">
              <a:avLst/>
            </a:prstGeom>
            <a:solidFill>
              <a:prstClr val="white"/>
            </a:solidFill>
            <a:ln w="1">
              <a:solidFill>
                <a:prstClr val="green"/>
              </a:solidFill>
            </a:ln>
          </xdr:spPr>
          <xdr:txBody>
            <a:bodyPr vertOverflow="clip" horzOverflow="clip"/>
            <a:lstStyle/>
            <a:p>
              <a:r>
                <a:rPr lang="es-ES"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absolute">
    <xdr:from>
      <xdr:col>8</xdr:col>
      <xdr:colOff>828</xdr:colOff>
      <xdr:row>41</xdr:row>
      <xdr:rowOff>0</xdr:rowOff>
    </xdr:from>
    <xdr:to>
      <xdr:col>10</xdr:col>
      <xdr:colOff>2764</xdr:colOff>
      <xdr:row>55</xdr:row>
      <xdr:rowOff>0</xdr:rowOff>
    </xdr:to>
    <xdr:graphicFrame macro="">
      <xdr:nvGraphicFramePr>
        <xdr:cNvPr id="109" name="Gráfico 108">
          <a:extLst>
            <a:ext uri="{FF2B5EF4-FFF2-40B4-BE49-F238E27FC236}">
              <a16:creationId xmlns:a16="http://schemas.microsoft.com/office/drawing/2014/main" id="{A17ADF9A-F115-40AA-8BB7-40543BF7E19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8</xdr:col>
      <xdr:colOff>828</xdr:colOff>
      <xdr:row>55</xdr:row>
      <xdr:rowOff>0</xdr:rowOff>
    </xdr:from>
    <xdr:to>
      <xdr:col>10</xdr:col>
      <xdr:colOff>2764</xdr:colOff>
      <xdr:row>69</xdr:row>
      <xdr:rowOff>0</xdr:rowOff>
    </xdr:to>
    <xdr:graphicFrame macro="">
      <xdr:nvGraphicFramePr>
        <xdr:cNvPr id="110" name="Gráfico 109">
          <a:extLst>
            <a:ext uri="{FF2B5EF4-FFF2-40B4-BE49-F238E27FC236}">
              <a16:creationId xmlns:a16="http://schemas.microsoft.com/office/drawing/2014/main" id="{794C45DA-2F74-4362-924D-DDC6CCCEAA5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6</xdr:col>
      <xdr:colOff>0</xdr:colOff>
      <xdr:row>69</xdr:row>
      <xdr:rowOff>0</xdr:rowOff>
    </xdr:from>
    <xdr:to>
      <xdr:col>10</xdr:col>
      <xdr:colOff>2764</xdr:colOff>
      <xdr:row>91</xdr:row>
      <xdr:rowOff>0</xdr:rowOff>
    </xdr:to>
    <xdr:graphicFrame macro="">
      <xdr:nvGraphicFramePr>
        <xdr:cNvPr id="111" name="Chart 137">
          <a:extLst>
            <a:ext uri="{FF2B5EF4-FFF2-40B4-BE49-F238E27FC236}">
              <a16:creationId xmlns:a16="http://schemas.microsoft.com/office/drawing/2014/main" id="{0056056E-50F6-4098-A352-82CD4CBE105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6</xdr:col>
      <xdr:colOff>0</xdr:colOff>
      <xdr:row>91</xdr:row>
      <xdr:rowOff>0</xdr:rowOff>
    </xdr:from>
    <xdr:to>
      <xdr:col>10</xdr:col>
      <xdr:colOff>2764</xdr:colOff>
      <xdr:row>113</xdr:row>
      <xdr:rowOff>0</xdr:rowOff>
    </xdr:to>
    <xdr:graphicFrame macro="">
      <xdr:nvGraphicFramePr>
        <xdr:cNvPr id="112" name="Chart 137">
          <a:extLst>
            <a:ext uri="{FF2B5EF4-FFF2-40B4-BE49-F238E27FC236}">
              <a16:creationId xmlns:a16="http://schemas.microsoft.com/office/drawing/2014/main" id="{2AED3BBF-0199-49D7-890E-6928AFC150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12</xdr:col>
      <xdr:colOff>0</xdr:colOff>
      <xdr:row>55</xdr:row>
      <xdr:rowOff>0</xdr:rowOff>
    </xdr:from>
    <xdr:to>
      <xdr:col>14</xdr:col>
      <xdr:colOff>0</xdr:colOff>
      <xdr:row>69</xdr:row>
      <xdr:rowOff>0</xdr:rowOff>
    </xdr:to>
    <xdr:graphicFrame macro="">
      <xdr:nvGraphicFramePr>
        <xdr:cNvPr id="113" name="Gráfico 112">
          <a:extLst>
            <a:ext uri="{FF2B5EF4-FFF2-40B4-BE49-F238E27FC236}">
              <a16:creationId xmlns:a16="http://schemas.microsoft.com/office/drawing/2014/main" id="{68B7B2A2-18EA-4398-8EF5-357D3EDE12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absolute">
    <xdr:from>
      <xdr:col>10</xdr:col>
      <xdr:colOff>2764</xdr:colOff>
      <xdr:row>55</xdr:row>
      <xdr:rowOff>0</xdr:rowOff>
    </xdr:from>
    <xdr:to>
      <xdr:col>12</xdr:col>
      <xdr:colOff>0</xdr:colOff>
      <xdr:row>69</xdr:row>
      <xdr:rowOff>0</xdr:rowOff>
    </xdr:to>
    <xdr:graphicFrame macro="">
      <xdr:nvGraphicFramePr>
        <xdr:cNvPr id="114" name="Gráfico 113">
          <a:extLst>
            <a:ext uri="{FF2B5EF4-FFF2-40B4-BE49-F238E27FC236}">
              <a16:creationId xmlns:a16="http://schemas.microsoft.com/office/drawing/2014/main" id="{2767A230-0955-4721-812A-8E5C7CA299B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absolute">
    <xdr:from>
      <xdr:col>12</xdr:col>
      <xdr:colOff>0</xdr:colOff>
      <xdr:row>41</xdr:row>
      <xdr:rowOff>0</xdr:rowOff>
    </xdr:from>
    <xdr:to>
      <xdr:col>14</xdr:col>
      <xdr:colOff>0</xdr:colOff>
      <xdr:row>55</xdr:row>
      <xdr:rowOff>0</xdr:rowOff>
    </xdr:to>
    <xdr:graphicFrame macro="">
      <xdr:nvGraphicFramePr>
        <xdr:cNvPr id="115" name="Gráfico 114">
          <a:extLst>
            <a:ext uri="{FF2B5EF4-FFF2-40B4-BE49-F238E27FC236}">
              <a16:creationId xmlns:a16="http://schemas.microsoft.com/office/drawing/2014/main" id="{38ABF6E9-9CF0-4D45-96DC-8DEC79980F1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absolute">
    <xdr:from>
      <xdr:col>10</xdr:col>
      <xdr:colOff>2764</xdr:colOff>
      <xdr:row>41</xdr:row>
      <xdr:rowOff>0</xdr:rowOff>
    </xdr:from>
    <xdr:to>
      <xdr:col>12</xdr:col>
      <xdr:colOff>0</xdr:colOff>
      <xdr:row>55</xdr:row>
      <xdr:rowOff>0</xdr:rowOff>
    </xdr:to>
    <xdr:graphicFrame macro="">
      <xdr:nvGraphicFramePr>
        <xdr:cNvPr id="116" name="Gráfico 115">
          <a:extLst>
            <a:ext uri="{FF2B5EF4-FFF2-40B4-BE49-F238E27FC236}">
              <a16:creationId xmlns:a16="http://schemas.microsoft.com/office/drawing/2014/main" id="{64854984-1213-4BAE-ACEE-9AE976C0392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6</xdr:col>
      <xdr:colOff>127000</xdr:colOff>
      <xdr:row>0</xdr:row>
      <xdr:rowOff>142875</xdr:rowOff>
    </xdr:from>
    <xdr:to>
      <xdr:col>9</xdr:col>
      <xdr:colOff>1317909</xdr:colOff>
      <xdr:row>3</xdr:row>
      <xdr:rowOff>210056</xdr:rowOff>
    </xdr:to>
    <xdr:pic>
      <xdr:nvPicPr>
        <xdr:cNvPr id="5" name="Imagen 4">
          <a:extLst>
            <a:ext uri="{FF2B5EF4-FFF2-40B4-BE49-F238E27FC236}">
              <a16:creationId xmlns:a16="http://schemas.microsoft.com/office/drawing/2014/main" id="{C2669903-21BC-1C1F-B3C0-41220CE271C0}"/>
            </a:ext>
          </a:extLst>
        </xdr:cNvPr>
        <xdr:cNvPicPr>
          <a:picLocks noChangeAspect="1"/>
        </xdr:cNvPicPr>
      </xdr:nvPicPr>
      <xdr:blipFill>
        <a:blip xmlns:r="http://schemas.openxmlformats.org/officeDocument/2006/relationships" r:embed="rId28"/>
        <a:stretch>
          <a:fillRect/>
        </a:stretch>
      </xdr:blipFill>
      <xdr:spPr>
        <a:xfrm>
          <a:off x="12573000" y="142875"/>
          <a:ext cx="7675529" cy="1438781"/>
        </a:xfrm>
        <a:prstGeom prst="rect">
          <a:avLst/>
        </a:prstGeom>
      </xdr:spPr>
    </xdr:pic>
    <xdr:clientData/>
  </xdr:twoCellAnchor>
  <xdr:twoCellAnchor editAs="oneCell">
    <xdr:from>
      <xdr:col>5</xdr:col>
      <xdr:colOff>603250</xdr:colOff>
      <xdr:row>0</xdr:row>
      <xdr:rowOff>254000</xdr:rowOff>
    </xdr:from>
    <xdr:to>
      <xdr:col>5</xdr:col>
      <xdr:colOff>1960489</xdr:colOff>
      <xdr:row>2</xdr:row>
      <xdr:rowOff>406621</xdr:rowOff>
    </xdr:to>
    <xdr:pic>
      <xdr:nvPicPr>
        <xdr:cNvPr id="6" name="Imagen 5">
          <a:hlinkClick xmlns:r="http://schemas.openxmlformats.org/officeDocument/2006/relationships" r:id="rId29"/>
          <a:extLst>
            <a:ext uri="{FF2B5EF4-FFF2-40B4-BE49-F238E27FC236}">
              <a16:creationId xmlns:a16="http://schemas.microsoft.com/office/drawing/2014/main" id="{6EED5885-3BC9-F15D-7D04-4220AAF6311F}"/>
            </a:ext>
          </a:extLst>
        </xdr:cNvPr>
        <xdr:cNvPicPr>
          <a:picLocks noChangeAspect="1"/>
        </xdr:cNvPicPr>
      </xdr:nvPicPr>
      <xdr:blipFill>
        <a:blip xmlns:r="http://schemas.openxmlformats.org/officeDocument/2006/relationships" r:embed="rId30"/>
        <a:stretch>
          <a:fillRect/>
        </a:stretch>
      </xdr:blipFill>
      <xdr:spPr>
        <a:xfrm>
          <a:off x="10890250" y="254000"/>
          <a:ext cx="1353429" cy="1079086"/>
        </a:xfrm>
        <a:prstGeom prst="rect">
          <a:avLst/>
        </a:prstGeom>
      </xdr:spPr>
    </xdr:pic>
    <xdr:clientData/>
  </xdr:twoCellAnchor>
  <xdr:twoCellAnchor editAs="oneCell">
    <xdr:from>
      <xdr:col>9</xdr:col>
      <xdr:colOff>1834375</xdr:colOff>
      <xdr:row>2</xdr:row>
      <xdr:rowOff>104001</xdr:rowOff>
    </xdr:from>
    <xdr:to>
      <xdr:col>10</xdr:col>
      <xdr:colOff>820900</xdr:colOff>
      <xdr:row>3</xdr:row>
      <xdr:rowOff>359816</xdr:rowOff>
    </xdr:to>
    <xdr:pic>
      <xdr:nvPicPr>
        <xdr:cNvPr id="7" name="Imagen 6">
          <a:hlinkClick xmlns:r="http://schemas.openxmlformats.org/officeDocument/2006/relationships" r:id="rId31"/>
          <a:extLst>
            <a:ext uri="{FF2B5EF4-FFF2-40B4-BE49-F238E27FC236}">
              <a16:creationId xmlns:a16="http://schemas.microsoft.com/office/drawing/2014/main" id="{06558872-17BB-4E7C-A3B1-16FC926478D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0757375" y="1024751"/>
          <a:ext cx="1136000" cy="720000"/>
        </a:xfrm>
        <a:prstGeom prst="rect">
          <a:avLst/>
        </a:prstGeom>
      </xdr:spPr>
    </xdr:pic>
    <xdr:clientData/>
  </xdr:twoCellAnchor>
  <xdr:twoCellAnchor editAs="oneCell">
    <xdr:from>
      <xdr:col>9</xdr:col>
      <xdr:colOff>1809750</xdr:colOff>
      <xdr:row>0</xdr:row>
      <xdr:rowOff>222250</xdr:rowOff>
    </xdr:from>
    <xdr:to>
      <xdr:col>10</xdr:col>
      <xdr:colOff>762054</xdr:colOff>
      <xdr:row>2</xdr:row>
      <xdr:rowOff>17690</xdr:rowOff>
    </xdr:to>
    <xdr:pic>
      <xdr:nvPicPr>
        <xdr:cNvPr id="8" name="Imagen 7">
          <a:hlinkClick xmlns:r="http://schemas.openxmlformats.org/officeDocument/2006/relationships" r:id="rId33"/>
          <a:extLst>
            <a:ext uri="{FF2B5EF4-FFF2-40B4-BE49-F238E27FC236}">
              <a16:creationId xmlns:a16="http://schemas.microsoft.com/office/drawing/2014/main" id="{C53C0A20-1A68-4F9A-8B58-373910A13E2D}"/>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0732750" y="222250"/>
          <a:ext cx="1111304" cy="720000"/>
        </a:xfrm>
        <a:prstGeom prst="rect">
          <a:avLst/>
        </a:prstGeom>
      </xdr:spPr>
    </xdr:pic>
    <xdr:clientData/>
  </xdr:twoCellAnchor>
  <xdr:twoCellAnchor>
    <xdr:from>
      <xdr:col>7</xdr:col>
      <xdr:colOff>1235529</xdr:colOff>
      <xdr:row>44</xdr:row>
      <xdr:rowOff>89807</xdr:rowOff>
    </xdr:from>
    <xdr:to>
      <xdr:col>8</xdr:col>
      <xdr:colOff>170875</xdr:colOff>
      <xdr:row>47</xdr:row>
      <xdr:rowOff>95581</xdr:rowOff>
    </xdr:to>
    <xdr:sp macro="" textlink="">
      <xdr:nvSpPr>
        <xdr:cNvPr id="9" name="Globo: línea con barra de énfasis 1">
          <a:extLst>
            <a:ext uri="{FF2B5EF4-FFF2-40B4-BE49-F238E27FC236}">
              <a16:creationId xmlns:a16="http://schemas.microsoft.com/office/drawing/2014/main" id="{E06E5C20-49DE-446A-9559-643BBE2C88CC}"/>
            </a:ext>
          </a:extLst>
        </xdr:cNvPr>
        <xdr:cNvSpPr/>
      </xdr:nvSpPr>
      <xdr:spPr>
        <a:xfrm>
          <a:off x="15795172" y="9660164"/>
          <a:ext cx="1085274" cy="577274"/>
        </a:xfrm>
        <a:prstGeom prst="accentCallout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solidFill>
                <a:schemeClr val="tx1">
                  <a:lumMod val="50000"/>
                  <a:lumOff val="50000"/>
                </a:schemeClr>
              </a:solidFill>
            </a:rPr>
            <a:t>Modo(s) auxiliar (es)</a:t>
          </a:r>
        </a:p>
      </xdr:txBody>
    </xdr:sp>
    <xdr:clientData/>
  </xdr:twoCellAnchor>
  <xdr:twoCellAnchor>
    <xdr:from>
      <xdr:col>6</xdr:col>
      <xdr:colOff>1743528</xdr:colOff>
      <xdr:row>53</xdr:row>
      <xdr:rowOff>89808</xdr:rowOff>
    </xdr:from>
    <xdr:to>
      <xdr:col>7</xdr:col>
      <xdr:colOff>678873</xdr:colOff>
      <xdr:row>56</xdr:row>
      <xdr:rowOff>95582</xdr:rowOff>
    </xdr:to>
    <xdr:sp macro="" textlink="">
      <xdr:nvSpPr>
        <xdr:cNvPr id="10" name="Globo: línea con barra de énfasis 2">
          <a:extLst>
            <a:ext uri="{FF2B5EF4-FFF2-40B4-BE49-F238E27FC236}">
              <a16:creationId xmlns:a16="http://schemas.microsoft.com/office/drawing/2014/main" id="{B0BD92F1-0DAC-47BC-AFE2-F7B17D63BD98}"/>
            </a:ext>
          </a:extLst>
        </xdr:cNvPr>
        <xdr:cNvSpPr/>
      </xdr:nvSpPr>
      <xdr:spPr>
        <a:xfrm>
          <a:off x="14153242" y="11374665"/>
          <a:ext cx="1085274" cy="577274"/>
        </a:xfrm>
        <a:prstGeom prst="accentCallout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solidFill>
                <a:schemeClr val="tx1">
                  <a:lumMod val="50000"/>
                  <a:lumOff val="50000"/>
                </a:schemeClr>
              </a:solidFill>
            </a:rPr>
            <a:t>Modo(s) principal (es)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761996</xdr:colOff>
      <xdr:row>0</xdr:row>
      <xdr:rowOff>190498</xdr:rowOff>
    </xdr:from>
    <xdr:to>
      <xdr:col>7</xdr:col>
      <xdr:colOff>272677</xdr:colOff>
      <xdr:row>3</xdr:row>
      <xdr:rowOff>242569</xdr:rowOff>
    </xdr:to>
    <xdr:pic>
      <xdr:nvPicPr>
        <xdr:cNvPr id="2" name="Imagen 1">
          <a:extLst>
            <a:ext uri="{FF2B5EF4-FFF2-40B4-BE49-F238E27FC236}">
              <a16:creationId xmlns:a16="http://schemas.microsoft.com/office/drawing/2014/main" id="{68CB86C4-A573-4ABF-B0EE-E643F63F12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3925" y="190498"/>
          <a:ext cx="7638681" cy="1440000"/>
        </a:xfrm>
        <a:prstGeom prst="rect">
          <a:avLst/>
        </a:prstGeom>
      </xdr:spPr>
    </xdr:pic>
    <xdr:clientData/>
  </xdr:twoCellAnchor>
  <xdr:twoCellAnchor editAs="oneCell">
    <xdr:from>
      <xdr:col>1</xdr:col>
      <xdr:colOff>263071</xdr:colOff>
      <xdr:row>0</xdr:row>
      <xdr:rowOff>317498</xdr:rowOff>
    </xdr:from>
    <xdr:to>
      <xdr:col>2</xdr:col>
      <xdr:colOff>703255</xdr:colOff>
      <xdr:row>3</xdr:row>
      <xdr:rowOff>9569</xdr:rowOff>
    </xdr:to>
    <xdr:pic>
      <xdr:nvPicPr>
        <xdr:cNvPr id="6" name="Imagen 5">
          <a:hlinkClick xmlns:r="http://schemas.openxmlformats.org/officeDocument/2006/relationships" r:id="rId2"/>
          <a:extLst>
            <a:ext uri="{FF2B5EF4-FFF2-40B4-BE49-F238E27FC236}">
              <a16:creationId xmlns:a16="http://schemas.microsoft.com/office/drawing/2014/main" id="{761F3AC5-A9FC-4896-94A3-075011564E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97857" y="317498"/>
          <a:ext cx="1347327" cy="1080000"/>
        </a:xfrm>
        <a:prstGeom prst="rect">
          <a:avLst/>
        </a:prstGeom>
      </xdr:spPr>
    </xdr:pic>
    <xdr:clientData/>
  </xdr:twoCellAnchor>
  <xdr:twoCellAnchor editAs="oneCell">
    <xdr:from>
      <xdr:col>7</xdr:col>
      <xdr:colOff>414695</xdr:colOff>
      <xdr:row>1</xdr:row>
      <xdr:rowOff>448715</xdr:rowOff>
    </xdr:from>
    <xdr:to>
      <xdr:col>7</xdr:col>
      <xdr:colOff>1550695</xdr:colOff>
      <xdr:row>3</xdr:row>
      <xdr:rowOff>243429</xdr:rowOff>
    </xdr:to>
    <xdr:pic>
      <xdr:nvPicPr>
        <xdr:cNvPr id="13" name="Imagen 12">
          <a:hlinkClick xmlns:r="http://schemas.openxmlformats.org/officeDocument/2006/relationships" r:id="rId4"/>
          <a:extLst>
            <a:ext uri="{FF2B5EF4-FFF2-40B4-BE49-F238E27FC236}">
              <a16:creationId xmlns:a16="http://schemas.microsoft.com/office/drawing/2014/main" id="{DC48816F-8126-4AE7-8921-1F124B2532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184624" y="911358"/>
          <a:ext cx="1136000" cy="720000"/>
        </a:xfrm>
        <a:prstGeom prst="rect">
          <a:avLst/>
        </a:prstGeom>
      </xdr:spPr>
    </xdr:pic>
    <xdr:clientData/>
  </xdr:twoCellAnchor>
  <xdr:twoCellAnchor editAs="oneCell">
    <xdr:from>
      <xdr:col>7</xdr:col>
      <xdr:colOff>390070</xdr:colOff>
      <xdr:row>0</xdr:row>
      <xdr:rowOff>108857</xdr:rowOff>
    </xdr:from>
    <xdr:to>
      <xdr:col>7</xdr:col>
      <xdr:colOff>1501374</xdr:colOff>
      <xdr:row>1</xdr:row>
      <xdr:rowOff>366214</xdr:rowOff>
    </xdr:to>
    <xdr:pic>
      <xdr:nvPicPr>
        <xdr:cNvPr id="14" name="Imagen 13">
          <a:hlinkClick xmlns:r="http://schemas.openxmlformats.org/officeDocument/2006/relationships" r:id="rId6"/>
          <a:extLst>
            <a:ext uri="{FF2B5EF4-FFF2-40B4-BE49-F238E27FC236}">
              <a16:creationId xmlns:a16="http://schemas.microsoft.com/office/drawing/2014/main" id="{B43E4651-3549-4585-A1B9-BB972FE776C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159999" y="108857"/>
          <a:ext cx="1111304"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57728</xdr:colOff>
      <xdr:row>0</xdr:row>
      <xdr:rowOff>161636</xdr:rowOff>
    </xdr:from>
    <xdr:to>
      <xdr:col>7</xdr:col>
      <xdr:colOff>1260397</xdr:colOff>
      <xdr:row>3</xdr:row>
      <xdr:rowOff>216181</xdr:rowOff>
    </xdr:to>
    <xdr:pic>
      <xdr:nvPicPr>
        <xdr:cNvPr id="48" name="Imagen 47">
          <a:extLst>
            <a:ext uri="{FF2B5EF4-FFF2-40B4-BE49-F238E27FC236}">
              <a16:creationId xmlns:a16="http://schemas.microsoft.com/office/drawing/2014/main" id="{76239E16-AE4C-412D-88C4-6E3102D957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73028" y="161636"/>
          <a:ext cx="7660619" cy="1445195"/>
        </a:xfrm>
        <a:prstGeom prst="rect">
          <a:avLst/>
        </a:prstGeom>
      </xdr:spPr>
    </xdr:pic>
    <xdr:clientData/>
  </xdr:twoCellAnchor>
  <xdr:twoCellAnchor editAs="oneCell">
    <xdr:from>
      <xdr:col>3</xdr:col>
      <xdr:colOff>714375</xdr:colOff>
      <xdr:row>0</xdr:row>
      <xdr:rowOff>285750</xdr:rowOff>
    </xdr:from>
    <xdr:to>
      <xdr:col>3</xdr:col>
      <xdr:colOff>2061702</xdr:colOff>
      <xdr:row>2</xdr:row>
      <xdr:rowOff>445000</xdr:rowOff>
    </xdr:to>
    <xdr:pic>
      <xdr:nvPicPr>
        <xdr:cNvPr id="49" name="Imagen 48">
          <a:hlinkClick xmlns:r="http://schemas.openxmlformats.org/officeDocument/2006/relationships" r:id="rId2"/>
          <a:extLst>
            <a:ext uri="{FF2B5EF4-FFF2-40B4-BE49-F238E27FC236}">
              <a16:creationId xmlns:a16="http://schemas.microsoft.com/office/drawing/2014/main" id="{B8D6FFA1-625F-45C0-A89A-875CCF2BAB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77025" y="285750"/>
          <a:ext cx="1347327" cy="1086350"/>
        </a:xfrm>
        <a:prstGeom prst="rect">
          <a:avLst/>
        </a:prstGeom>
      </xdr:spPr>
    </xdr:pic>
    <xdr:clientData/>
  </xdr:twoCellAnchor>
  <xdr:twoCellAnchor editAs="oneCell">
    <xdr:from>
      <xdr:col>7</xdr:col>
      <xdr:colOff>1405750</xdr:colOff>
      <xdr:row>2</xdr:row>
      <xdr:rowOff>8751</xdr:rowOff>
    </xdr:from>
    <xdr:to>
      <xdr:col>8</xdr:col>
      <xdr:colOff>382750</xdr:colOff>
      <xdr:row>3</xdr:row>
      <xdr:rowOff>268376</xdr:rowOff>
    </xdr:to>
    <xdr:pic>
      <xdr:nvPicPr>
        <xdr:cNvPr id="50" name="Imagen 49">
          <a:hlinkClick xmlns:r="http://schemas.openxmlformats.org/officeDocument/2006/relationships" r:id="rId2"/>
          <a:extLst>
            <a:ext uri="{FF2B5EF4-FFF2-40B4-BE49-F238E27FC236}">
              <a16:creationId xmlns:a16="http://schemas.microsoft.com/office/drawing/2014/main" id="{B5728D67-CC58-46F4-945D-BD7A1ECD645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79000" y="935851"/>
          <a:ext cx="1129650" cy="723175"/>
        </a:xfrm>
        <a:prstGeom prst="rect">
          <a:avLst/>
        </a:prstGeom>
      </xdr:spPr>
    </xdr:pic>
    <xdr:clientData/>
  </xdr:twoCellAnchor>
  <xdr:twoCellAnchor editAs="oneCell">
    <xdr:from>
      <xdr:col>7</xdr:col>
      <xdr:colOff>1381125</xdr:colOff>
      <xdr:row>0</xdr:row>
      <xdr:rowOff>127000</xdr:rowOff>
    </xdr:from>
    <xdr:to>
      <xdr:col>8</xdr:col>
      <xdr:colOff>333429</xdr:colOff>
      <xdr:row>1</xdr:row>
      <xdr:rowOff>386625</xdr:rowOff>
    </xdr:to>
    <xdr:pic>
      <xdr:nvPicPr>
        <xdr:cNvPr id="51" name="Imagen 50">
          <a:hlinkClick xmlns:r="http://schemas.openxmlformats.org/officeDocument/2006/relationships" r:id="rId5"/>
          <a:extLst>
            <a:ext uri="{FF2B5EF4-FFF2-40B4-BE49-F238E27FC236}">
              <a16:creationId xmlns:a16="http://schemas.microsoft.com/office/drawing/2014/main" id="{8C23B50F-7BDB-47BD-85A4-A291B137E64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954375" y="127000"/>
          <a:ext cx="1104954" cy="7231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lia" refreshedDate="45118.700421990739" createdVersion="6" refreshedVersion="8" minRefreshableVersion="3" recordCount="207" xr:uid="{00000000-000A-0000-FFFF-FFFF00000000}">
  <cacheSource type="worksheet">
    <worksheetSource name="BD_Resumen"/>
  </cacheSource>
  <cacheFields count="60">
    <cacheField name="ID" numFmtId="0">
      <sharedItems containsSemiMixedTypes="0" containsString="0" containsNumber="1" containsInteger="1" minValue="1" maxValue="207"/>
    </cacheField>
    <cacheField name="Año" numFmtId="0">
      <sharedItems containsSemiMixedTypes="0" containsString="0" containsNumber="1" containsInteger="1" minValue="2022" maxValue="2023" count="2">
        <n v="2023"/>
        <n v="2022" u="1"/>
      </sharedItems>
    </cacheField>
    <cacheField name="Género" numFmtId="0">
      <sharedItems containsBlank="1" count="5">
        <s v="Mujer"/>
        <s v="Hombre"/>
        <s v="Prefiero no decir"/>
        <m u="1"/>
        <s v="No binario" u="1"/>
      </sharedItems>
    </cacheField>
    <cacheField name="Edad" numFmtId="0">
      <sharedItems containsSemiMixedTypes="0" containsString="0" containsNumber="1" containsInteger="1" minValue="21" maxValue="64"/>
    </cacheField>
    <cacheField name="Rango Edad" numFmtId="0">
      <sharedItems containsBlank="1" count="7">
        <s v="30 - 39"/>
        <s v="40 - 49"/>
        <s v="18 - 29"/>
        <s v="Mayor de 60 años"/>
        <s v="50 - 59"/>
        <m u="1"/>
        <s v="Menor de 18 años" u="1"/>
      </sharedItems>
    </cacheField>
    <cacheField name="Etnia" numFmtId="0">
      <sharedItems containsBlank="1" count="7">
        <s v="Blanco/a"/>
        <s v="No me identifico con ninguna"/>
        <s v="Mestizo/a"/>
        <s v="Afrodescendiente"/>
        <s v="Indígena"/>
        <m u="1"/>
        <s v="Raizal" u="1"/>
      </sharedItems>
    </cacheField>
    <cacheField name="Discapacidad" numFmtId="0">
      <sharedItems containsBlank="1" count="7">
        <s v="Ninguna"/>
        <s v="Discapacidad visual"/>
        <m u="1"/>
        <s v="Discapacidad auditiva" u="1"/>
        <s v="Discapacidad intelectual" u="1"/>
        <s v="Discapacidad física" u="1"/>
        <s v="Discapacidad múltiple" u="1"/>
      </sharedItems>
    </cacheField>
    <cacheField name="Estrato" numFmtId="0">
      <sharedItems containsBlank="1" count="7">
        <s v="Estrato 3"/>
        <s v="Estrato 2"/>
        <s v="Estrato 4"/>
        <s v="Estrato 5"/>
        <s v="Estrato 6"/>
        <m u="1"/>
        <s v="Estrato 1" u="1"/>
      </sharedItems>
    </cacheField>
    <cacheField name="Ingresos" numFmtId="0">
      <sharedItems containsBlank="1" count="7">
        <s v="Entre 1 y 3 SMMLV"/>
        <s v="Entre 3 y 5 SMMLV"/>
        <s v="Más de 10 SMMLV"/>
        <s v="Entre 5 y 8 SMMLV"/>
        <s v="Entre 8 y 10 SMMLV"/>
        <s v="Menos de 1 SMMLV"/>
        <m u="1"/>
      </sharedItems>
    </cacheField>
    <cacheField name="Ciudad_Residencia" numFmtId="0">
      <sharedItems/>
    </cacheField>
    <cacheField name="Localidad_Residencia" numFmtId="0">
      <sharedItems containsBlank="1" count="21">
        <s v="Tunjuelito"/>
        <s v="Rafael Uribe Uribe"/>
        <s v="Usaquén"/>
        <s v="Suba"/>
        <s v="Fontibón"/>
        <s v="Usme"/>
        <s v="Puente Aranda"/>
        <s v="San Cristóbal"/>
        <s v="Chapinero"/>
        <s v="Teusaquillo"/>
        <s v="Engativá"/>
        <s v="Ciudad Bolívar"/>
        <s v="No resido en Bogotá"/>
        <s v="Barrios Unidos"/>
        <s v="Santa Fe"/>
        <s v="Antonio Nariño"/>
        <s v="Kennedy"/>
        <s v="Bosa"/>
        <s v="Los Mártires"/>
        <s v="La Candelaria"/>
        <m u="1"/>
      </sharedItems>
    </cacheField>
    <cacheField name="Sede_Trabajo" numFmtId="0">
      <sharedItems containsBlank="1" count="42">
        <s v="Calle 26 - Sede principal - Av El dorado # 66 - 63 P 5 - Teusaquillo"/>
        <s v="Quinta Camacho  - Sede secundaria - Carrera 11 a # 69 - 43 - Chapinero"/>
        <s v="Lugar de residencia"/>
        <s v="Otra*"/>
        <s v="Ayudas Diagnósticas Sura Calle 113 - KR 9 # 113 - 52, LC 304 - Usaquén" u="1"/>
        <m u="1"/>
        <s v="Sede Guacamayas - Sede secundaria - DG. 34D # 3D - 30 sur - San Cristóbal" u="1"/>
        <s v="Sede y Centro Empresarial Salitre - Sede principal - CL. 26 # 68D - 35 - Fontibón" u="1"/>
        <s v="IPS Salud Sura Calle 100 - CL 100 # 19 A - 35 - Chapinero" u="1"/>
        <s v="Ayudas Diagnósticas Clínica de la Mujer - KR 19 C # 91 - 08 - Chapinero" u="1"/>
        <s v="IPS Sura Olaya - AV Caracas # 26 A-79 Sur - Rafael Uribe Uribe" u="1"/>
        <s v="Innovalab - Sede secundaria - KR. 15 # 93 A - 10 - Chapinero" u="1"/>
        <s v="Sede Centro - Sede secundaria - KR. 9 # 16 - 13 - Los Mártires" u="1"/>
        <s v="Sede y Centro Empresarial Kennedy - Sede secundaria - KR. 68 # 30 - 15 S - Kennedy" u="1"/>
        <s v="Auto Sura Calle 137 - AV 19 # 137 -21 - Usaquén" u="1"/>
        <s v="Sede y Centro Empresarial Cedritos - Sede secundaria - KR. 19 # 140 - 19 - Usaquén" u="1"/>
        <s v="Observatorio Astronómico Nacional de Colombia - Sede secundaria - KR 8 # 7 - 26 - La Candelaria" u="1"/>
        <s v="Complejo cultural Casa Gaitán - Sede secundaria - CL 42 # 15 - 23 - Teusaquillo" u="1"/>
        <s v="Ayudas Diagnósticas Sura Calle 49 - KR 14 # 49 - 83, LC 2 - Chapinero" u="1"/>
        <s v="IPS Salud Sura Usaquén - CL 119 A # 7 - 74 - Usaquén" u="1"/>
        <s v="Sede y Centro Empresarial Chapinero - Sede secundaria - CL. 67 # 8 - 32 - Chapinero" u="1"/>
        <s v="IPS Sura Chapinero - KR 7 # 54 - 27, Piso 1 - Chapinero" u="1"/>
        <s v="Centro de Arbitraje y Conciliación - Sede secundaria - CL. 76 # 11 - 52 - Chapinero" u="1"/>
        <s v="Sede para el encuentro Calle 104 - AV 19 # 104 - 37 - Usaquén" u="1"/>
        <s v="Ayudas Diagnósticas Sura Central de Procesamiento - Cl 25 D # 96 B - 70 - Fontibón" u="1"/>
        <s v="Punto de Vista Santa Bárbara - KR 19 No. 120 - 71 - Usaquén" u="1"/>
        <s v="ALMACÉN GENERAL - Sede secundaria - Av. Carrera 30 # 12 A - 01 Sur - Antonio Nariño" u="1"/>
        <s v="Ciudad Universitaria - Sede principal - KR 30 # 45 - 03 - Teusaquillo" u="1"/>
        <s v="Sede Administrativa - Sede principal - AV. 1 mayo #  1-40 sur - San Cristóbal" u="1"/>
        <s v="Ayudas Diagnósticas Sura Plaza Central - KR 65 # 11 - 50 - Puente Aranda" u="1"/>
        <s v="Sede para el encuentro Calle 125 - CL 125 # 19 – 24 Piso 4 - Usaquén" u="1"/>
        <s v="IPS Country - KR. 16 A 84 – 05 Piso 3 - Chapinero" u="1"/>
        <s v="Sede Norte - Sede secundaria - KR. 15 # 94 - 84 - Chapinero" u="1"/>
        <s v="Sede para el encuentro CEM Calle 26 - CL 26 No 68 b - 85 - Fontibón" u="1"/>
        <s v="SEDE CALLE 13 - Sede principal - Calle 13 # 37 - 35 - Puente Aranda" u="1"/>
        <s v="PALOQUEMAO - Sede secundaria - Carrera 28 A # 17 A - 20 - Los Mártires" u="1"/>
        <s v="IPS Sura Plaza Central - Salud en Casa - KR 65 # 11 - 50 - Puente Aranda" u="1"/>
        <s v="Campus Santa Rosa - Sede secundaria - KR 59 # 43 - 05 - Teusaquillo" u="1"/>
        <s v="Centro Agropecuario Marengo - Sede secundaria -  - Mosquera" u="1"/>
        <s v="PATIO MUTIS 2 - Sede secundaria - Av. Mutis con Carrera 95 - Fontibón" u="1"/>
        <s v="VILLA ALSACIA - Sede secundaria - Calle 12 # 69 A - 25 Bodega 10 - Santa Fe" u="1"/>
        <s v="DEPÓSITO DE ARCHIVO ÁLAMOS  - Sede secundaria - Calle 64 # 92 - 38 - Engativá" u="1"/>
      </sharedItems>
    </cacheField>
    <cacheField name="Hora_Salida_Residencia" numFmtId="170">
      <sharedItems containsSemiMixedTypes="0" containsNonDate="0" containsDate="1" containsString="0" minDate="1899-12-30T00:00:00" maxDate="1899-12-30T14:00:00"/>
    </cacheField>
    <cacheField name="Hora_Llegada_Trabajo" numFmtId="170">
      <sharedItems containsSemiMixedTypes="0" containsNonDate="0" containsDate="1" containsString="0" minDate="1899-12-30T00:00:00" maxDate="1899-12-30T15:00:00"/>
    </cacheField>
    <cacheField name="Franja_llegada" numFmtId="170">
      <sharedItems containsBlank="1" count="22">
        <s v="8:00 - 9:00"/>
        <s v="9:00 - 10:00"/>
        <s v=""/>
        <s v="7:00 - 8:00"/>
        <s v="10:00 - 11:00"/>
        <s v="11:00 - 12:00"/>
        <s v="14:00 - 15:00"/>
        <s v="6:00 - 7:00"/>
        <s v="15:00 - 16:00"/>
        <s v="13:00 - 14:00"/>
        <s v="5:00 - 6:00"/>
        <s v="4:00 - 5:00"/>
        <s v="17:00 - 18:00" u="1"/>
        <m u="1"/>
        <s v="19:00 - 20:00" u="1"/>
        <s v="1:00 - 2:00" u="1"/>
        <s v="16:00 - 17:00" u="1"/>
        <s v="21:00 - 22:00" u="1"/>
        <s v="18:00 - 19:00" u="1"/>
        <s v="0:00 - 1:00" u="1"/>
        <s v="20:00 - 21:00" u="1"/>
        <s v="12:00 - 13:00" u="1"/>
      </sharedItems>
    </cacheField>
    <cacheField name="Hora_Salida_Trabajo" numFmtId="170">
      <sharedItems containsSemiMixedTypes="0" containsNonDate="0" containsDate="1" containsString="0" minDate="1899-12-30T00:00:00" maxDate="1899-12-30T22:00:00"/>
    </cacheField>
    <cacheField name="Franja_Salida" numFmtId="170">
      <sharedItems containsBlank="1" count="21">
        <s v="16:00 - 17:00"/>
        <s v="18:00 - 19:00"/>
        <s v="17:00 - 18:00"/>
        <s v=""/>
        <s v="13:00 - 14:00"/>
        <s v="15:00 - 16:00"/>
        <s v="22:00 - 23:00"/>
        <s v="19:00 - 20:00"/>
        <s v="14:00 - 15:00"/>
        <s v="11:00 - 12:00"/>
        <s v="12:00 - 13:00"/>
        <s v="21:00 - 22:00"/>
        <s v="20:00 - 21:00"/>
        <s v="8:00 - 9:00"/>
        <m u="1"/>
        <s v="6:00 - 7:00" u="1"/>
        <s v="7:00 - 8:00" u="1"/>
        <s v="9:00 - 10:00" u="1"/>
        <s v="4:00 - 5:00" u="1"/>
        <s v="10:00 - 11:00" u="1"/>
        <s v="5:00 - 6:00" u="1"/>
      </sharedItems>
    </cacheField>
    <cacheField name="Hora_Llegada_Residencia" numFmtId="170">
      <sharedItems containsSemiMixedTypes="0" containsNonDate="0" containsDate="1" containsString="0" minDate="1899-12-30T00:00:00" maxDate="1899-12-30T23:38:00"/>
    </cacheField>
    <cacheField name="Modo_Principal" numFmtId="0">
      <sharedItems containsMixedTypes="1" containsNumber="1" containsInteger="1" minValue="0" maxValue="0" count="12">
        <s v="Bicicleta"/>
        <s v="Motocicleta como conductor"/>
        <s v="Transmilenio"/>
        <s v="Trabajo desde el lugar de residencia, o teletrabajo"/>
        <s v="Automóvil, camioneta o campero como conductor"/>
        <s v="Bus Intermunicipal"/>
        <s v="SITP - Zonal"/>
        <s v="A pie o silla de ruedas"/>
        <s v="Automóvil, camioneta o campero como pasajero"/>
        <s v="Taxi"/>
        <s v="Patineta"/>
        <n v="0" u="1"/>
      </sharedItems>
    </cacheField>
    <cacheField name="Energetico_Principal" numFmtId="0">
      <sharedItems containsBlank="1" count="8">
        <s v="Propulsión humana"/>
        <s v="Gasolina"/>
        <s v=""/>
        <s v="Electricidad"/>
        <s v="Gas Natural Vehicular - GNV" u="1"/>
        <m u="1"/>
        <s v="Diésel" u="1"/>
        <s v="No sabe" u="1"/>
      </sharedItems>
    </cacheField>
    <cacheField name="Modo_Principal_Grupo" numFmtId="0">
      <sharedItems containsBlank="1" count="9">
        <s v="Bicicleta y patineta"/>
        <s v="Conductor Transporte Privado"/>
        <s v="Transporte Público"/>
        <s v="Teletrabajo"/>
        <s v="A pie o silla de ruedas"/>
        <s v="Pasajero Transporte Privado"/>
        <m u="1"/>
        <s v="Vehículo institucional" u="1"/>
        <s v="Trabajo desde el lugar de residencia, o teletrabajo" u="1"/>
      </sharedItems>
    </cacheField>
    <cacheField name="Modo_Auxiliar" numFmtId="0">
      <sharedItems containsBlank="1" count="18">
        <s v=""/>
        <s v="SITP - Zonal"/>
        <s v="A pie o silla de ruedas"/>
        <s v="Alimentador"/>
        <s v="Taxi"/>
        <s v="Bicitaxi"/>
        <s v="Transporte Público Colectivo (TPC), ejecutivos"/>
        <s v="Bicicleta"/>
        <s v="Transmilenio"/>
        <s v="Automóvil, camioneta o campero como conductor"/>
        <s v="Bus Intermunicipal"/>
        <s v="Ruta Institucional"/>
        <m u="1"/>
        <s v="Vehículo Institucional" u="1"/>
        <s v="Motocicleta como pasajero" u="1"/>
        <s v="Automóvil, camioneta o campero como pasajero" u="1"/>
        <s v="Transmicable" u="1"/>
        <s v="Patineta" u="1"/>
      </sharedItems>
    </cacheField>
    <cacheField name="Modo_Auxiliar_Grupo" numFmtId="0">
      <sharedItems containsBlank="1" count="8">
        <s v=""/>
        <s v="Transporte Público"/>
        <s v="A pie o silla de ruedas"/>
        <s v="Bicicleta y patineta"/>
        <s v="Conductor Transporte Privado"/>
        <s v="Vehículo institucional"/>
        <m u="1"/>
        <s v="Pasajero Transporte Privado" u="1"/>
      </sharedItems>
    </cacheField>
    <cacheField name="Energetico_Auxiliar" numFmtId="0">
      <sharedItems/>
    </cacheField>
    <cacheField name="Modo_Anterior" numFmtId="0">
      <sharedItems containsBlank="1" count="18">
        <s v="Bicicleta"/>
        <s v="Motocicleta como conductor"/>
        <s v="Transmilenio"/>
        <s v="Automóvil, camioneta o campero como pasajero"/>
        <s v="A pie o silla de ruedas"/>
        <s v="Automóvil, camioneta o campero como conductor"/>
        <s v="Bus Intermunicipal"/>
        <s v="SITP - Zonal"/>
        <s v="Trabajo desde el lugar de residencia, o teletrabajo"/>
        <s v="Taxi"/>
        <s v="Patineta"/>
        <s v="Motocicleta como pasajero"/>
        <s v="Transporte Público Colectivo (TPC), ejecutivos"/>
        <m u="1"/>
        <s v="Alimentador" u="1"/>
        <s v="Vehículo Institucional" u="1"/>
        <s v="Transmicable" u="1"/>
        <s v="Ruta Institucional" u="1"/>
      </sharedItems>
    </cacheField>
    <cacheField name="Anterior_Grupo" numFmtId="0">
      <sharedItems containsBlank="1" count="8">
        <s v="Bicicleta y patineta"/>
        <s v="Conductor Transporte Privado"/>
        <s v="Transporte Público"/>
        <s v="Pasajero Transporte Privado"/>
        <s v="A pie o silla de ruedas"/>
        <s v="Teletrabajo"/>
        <m u="1"/>
        <s v="Vehículo institucional" u="1"/>
      </sharedItems>
    </cacheField>
    <cacheField name="Pasado_Cambia" numFmtId="2">
      <sharedItems containsSemiMixedTypes="0" containsString="0" containsNumber="1" minValue="0" maxValue="1.2690355329949239"/>
    </cacheField>
    <cacheField name="Modo_Futuro" numFmtId="0">
      <sharedItems containsBlank="1" count="19">
        <s v="Bicicleta"/>
        <s v="Motocicleta como conductor"/>
        <s v="Transmilenio"/>
        <s v="Automóvil, camioneta o campero como pasajero"/>
        <s v="A pie o silla de ruedas"/>
        <s v="Automóvil, camioneta o campero como conductor"/>
        <s v="Bus Intermunicipal"/>
        <s v="SITP - Zonal"/>
        <s v="Trabajo desde el lugar de residencia, o teletrabajo"/>
        <s v="Ruta Institucional"/>
        <s v="Taxi"/>
        <s v="Motocicleta como pasajero"/>
        <s v="Patineta"/>
        <s v="Vehículo Institucional"/>
        <s v="Transporte Público Colectivo (TPC), ejecutivos"/>
        <m u="1"/>
        <s v="Bicitaxi" u="1"/>
        <s v="Alimentador" u="1"/>
        <s v="Transmicable" u="1"/>
      </sharedItems>
    </cacheField>
    <cacheField name="Futuro_Grupo" numFmtId="0">
      <sharedItems containsBlank="1" count="8">
        <s v="Bicicleta y patineta"/>
        <s v="Conductor Transporte Privado"/>
        <s v="Transporte Público"/>
        <s v="Pasajero Transporte Privado"/>
        <s v="A pie o silla de ruedas"/>
        <s v="Teletrabajo"/>
        <s v="Vehículo institucional"/>
        <m u="1"/>
      </sharedItems>
    </cacheField>
    <cacheField name="Futuro_Cambia" numFmtId="2">
      <sharedItems containsSemiMixedTypes="0" containsString="0" containsNumber="1" minValue="0" maxValue="1.2690355329949239"/>
    </cacheField>
    <cacheField name="Horas_Laborales" numFmtId="1">
      <sharedItems containsSemiMixedTypes="0" containsString="0" containsNumber="1" minValue="0.99999999999999911" maxValue="18"/>
    </cacheField>
    <cacheField name="Duracion_Auxiliar_Promedio" numFmtId="167">
      <sharedItems containsSemiMixedTypes="0" containsString="0" containsNumber="1" minValue="0" maxValue="50"/>
    </cacheField>
    <cacheField name="Dur_Aux_Prm_" numFmtId="1">
      <sharedItems containsSemiMixedTypes="0" containsString="0" containsNumber="1" minValue="0" maxValue="63.451776649746193"/>
    </cacheField>
    <cacheField name="Rango Duracion auxiliar" numFmtId="167">
      <sharedItems containsBlank="1" count="6">
        <s v=""/>
        <s v="15 - 30 minutos"/>
        <s v="Menos de 15 minutos"/>
        <s v="30 - 60 minutos"/>
        <m u="1"/>
        <s v="Más de 60 minutos" u="1"/>
      </sharedItems>
    </cacheField>
    <cacheField name="Duracion_Promedio" numFmtId="1">
      <sharedItems containsSemiMixedTypes="0" containsString="0" containsNumber="1" minValue="0" maxValue="765"/>
    </cacheField>
    <cacheField name="Dur_Prm_" numFmtId="1">
      <sharedItems containsSemiMixedTypes="0" containsString="0" containsNumber="1" minValue="0" maxValue="228.42639593908638"/>
    </cacheField>
    <cacheField name="Rango Duración Viaje" numFmtId="1">
      <sharedItems containsBlank="1" count="5">
        <s v="30 - 60 minutos"/>
        <s v="60 - 120 minutos"/>
        <s v="Menos de 30 minutos"/>
        <s v="Más de 120 minutos"/>
        <m u="1"/>
      </sharedItems>
    </cacheField>
    <cacheField name="Viajes" numFmtId="2">
      <sharedItems containsSemiMixedTypes="0" containsString="0" containsNumber="1" minValue="0" maxValue="2.5380710659898478"/>
    </cacheField>
    <cacheField name="Viajes Auxiliares" numFmtId="2">
      <sharedItems containsSemiMixedTypes="0" containsString="0" containsNumber="1" minValue="0" maxValue="2.5380710659898478"/>
    </cacheField>
    <cacheField name="Distancia_Auxiliar_Promedio" numFmtId="165">
      <sharedItems containsMixedTypes="1" containsNumber="1" minValue="0.42500000000000004" maxValue="22.783333333333335"/>
    </cacheField>
    <cacheField name="Dist_Aux_Prm_" numFmtId="165">
      <sharedItems containsSemiMixedTypes="0" containsString="0" containsNumber="1" minValue="0" maxValue="15.862944162436554"/>
    </cacheField>
    <cacheField name="Rango Distancia Auxiliar" numFmtId="165">
      <sharedItems containsBlank="1" count="7">
        <s v=""/>
        <s v="Más de 5 km"/>
        <s v="0.5 - 1 km"/>
        <s v="1 - 3 km"/>
        <s v="3 - 5 km"/>
        <s v="Menos de 0.5 km"/>
        <m u="1"/>
      </sharedItems>
    </cacheField>
    <cacheField name="Distancia_Promedio" numFmtId="165">
      <sharedItems containsSemiMixedTypes="0" containsString="0" containsNumber="1" minValue="0" maxValue="34.560987092592597"/>
    </cacheField>
    <cacheField name="Dist_Prm_" numFmtId="165">
      <sharedItems containsSemiMixedTypes="0" containsString="0" containsNumber="1" minValue="0" maxValue="43.859120675878934"/>
    </cacheField>
    <cacheField name="Rango Distancia Viaje" numFmtId="43">
      <sharedItems containsBlank="1" count="6">
        <s v="5 - 10 km"/>
        <s v="10 - 15 km"/>
        <s v="Menos de 3 km"/>
        <s v="Más de 15 km"/>
        <s v="3 - 5 km"/>
        <m u="1"/>
      </sharedItems>
    </cacheField>
    <cacheField name="Emision_Anual" numFmtId="165">
      <sharedItems containsSemiMixedTypes="0" containsString="0" containsNumber="1" minValue="0" maxValue="4549.8061413024225"/>
    </cacheField>
    <cacheField name="Huella_Carbono" numFmtId="165">
      <sharedItems containsSemiMixedTypes="0" containsString="0" containsNumber="1" minValue="0" maxValue="5773.8656615512973"/>
    </cacheField>
    <cacheField name="Consumo_Anual" numFmtId="165">
      <sharedItems containsSemiMixedTypes="0" containsString="0" containsNumber="1" minValue="0" maxValue="560.37616283653847"/>
    </cacheField>
    <cacheField name="Huella_Energetica" numFmtId="165">
      <sharedItems containsSemiMixedTypes="0" containsString="0" containsNumber="1" minValue="0" maxValue="711.13726248291687"/>
    </cacheField>
    <cacheField name="Tiempo_Transporte_Anual" numFmtId="165">
      <sharedItems containsSemiMixedTypes="0" containsString="0" containsNumber="1" minValue="0" maxValue="260.3125"/>
    </cacheField>
    <cacheField name="Huella_Calidad_Vida" numFmtId="165">
      <sharedItems containsSemiMixedTypes="0" containsString="0" containsNumber="1" minValue="0" maxValue="77.72842639593911"/>
    </cacheField>
    <cacheField name="Gasto_Transporte_Anual" numFmtId="164">
      <sharedItems containsSemiMixedTypes="0" containsString="0" containsNumber="1" minValue="0" maxValue="23873515.981735162"/>
    </cacheField>
    <cacheField name="Huella_economica" numFmtId="164">
      <sharedItems containsSemiMixedTypes="0" containsString="0" containsNumber="1" minValue="0" maxValue="30296340.078344114"/>
    </cacheField>
    <cacheField name="Porcentaje_Ingreso" numFmtId="166">
      <sharedItems containsSemiMixedTypes="0" containsString="0" containsNumber="1" minValue="0" maxValue="0.99472983257229841"/>
    </cacheField>
    <cacheField name="Huella_equidad_" numFmtId="166">
      <sharedItems containsSemiMixedTypes="0" containsString="0" containsNumber="1" minValue="0" maxValue="1.2623475032643381"/>
    </cacheField>
    <cacheField name="Tiempo_Actividad_Diaria" numFmtId="1">
      <sharedItems containsSemiMixedTypes="0" containsString="0" containsNumber="1" minValue="0" maxValue="120.00000000000014"/>
    </cacheField>
    <cacheField name="Actividad_Fisica_" numFmtId="1">
      <sharedItems containsSemiMixedTypes="0" containsString="0" containsNumber="1" minValue="0" maxValue="152.28426395939104"/>
    </cacheField>
    <cacheField name="Sedentario" numFmtId="2">
      <sharedItems containsSemiMixedTypes="0" containsString="0" containsNumber="1" minValue="0" maxValue="1.2690355329949239"/>
    </cacheField>
    <cacheField name="Colaboradores" numFmtId="2">
      <sharedItems containsSemiMixedTypes="0" containsString="0" containsNumber="1" minValue="0" maxValue="1.2690355329949239"/>
    </cacheField>
    <cacheField name="Invalidez" numFmtId="1">
      <sharedItems/>
    </cacheField>
  </cacheFields>
  <extLst>
    <ext xmlns:x14="http://schemas.microsoft.com/office/spreadsheetml/2009/9/main" uri="{725AE2AE-9491-48be-B2B4-4EB974FC3084}">
      <x14:pivotCacheDefinition pivotCacheId="159458847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n v="1"/>
    <x v="0"/>
    <x v="0"/>
    <n v="31"/>
    <x v="0"/>
    <x v="0"/>
    <x v="0"/>
    <x v="0"/>
    <x v="0"/>
    <s v="Bogotá D.C."/>
    <x v="0"/>
    <x v="0"/>
    <d v="1899-12-30T08:00:00"/>
    <d v="1899-12-30T08:35:00"/>
    <x v="0"/>
    <d v="1899-12-30T16:30:00"/>
    <x v="0"/>
    <d v="1899-12-30T17:00:00"/>
    <x v="0"/>
    <x v="0"/>
    <x v="0"/>
    <x v="0"/>
    <x v="0"/>
    <s v=""/>
    <x v="0"/>
    <x v="0"/>
    <n v="0"/>
    <x v="0"/>
    <x v="0"/>
    <n v="0"/>
    <n v="7.9166666666666661"/>
    <n v="0"/>
    <n v="0"/>
    <x v="0"/>
    <n v="32.500000000000043"/>
    <n v="41.243654822335081"/>
    <x v="0"/>
    <n v="2.5380710659898478"/>
    <n v="0"/>
    <s v=""/>
    <n v="0"/>
    <x v="0"/>
    <n v="8.1250000000000107"/>
    <n v="10.31091370558377"/>
    <x v="0"/>
    <n v="0"/>
    <n v="0"/>
    <n v="0"/>
    <n v="0"/>
    <n v="11.059027777777793"/>
    <n v="14.03429921037791"/>
    <n v="24164.383561643837"/>
    <n v="30665.461372644466"/>
    <n v="1.0068493150684932E-3"/>
    <n v="1.2777275571935194E-3"/>
    <n v="65.000000000000085"/>
    <n v="82.487309644670162"/>
    <n v="0"/>
    <n v="1.2690355329949239"/>
    <s v=""/>
  </r>
  <r>
    <n v="2"/>
    <x v="0"/>
    <x v="1"/>
    <n v="32"/>
    <x v="0"/>
    <x v="0"/>
    <x v="0"/>
    <x v="1"/>
    <x v="0"/>
    <s v="Bogotá D.C."/>
    <x v="1"/>
    <x v="0"/>
    <d v="1899-12-30T07:00:00"/>
    <d v="1899-12-30T08:00:00"/>
    <x v="0"/>
    <d v="1899-12-30T18:00:00"/>
    <x v="1"/>
    <d v="1899-12-30T19:00:00"/>
    <x v="1"/>
    <x v="1"/>
    <x v="1"/>
    <x v="0"/>
    <x v="0"/>
    <s v=""/>
    <x v="1"/>
    <x v="1"/>
    <n v="0"/>
    <x v="1"/>
    <x v="1"/>
    <n v="0"/>
    <n v="10"/>
    <n v="0"/>
    <n v="0"/>
    <x v="0"/>
    <n v="59.999999999999943"/>
    <n v="76.142131979695364"/>
    <x v="0"/>
    <n v="2.5380710659898478"/>
    <n v="0"/>
    <s v=""/>
    <n v="0"/>
    <x v="0"/>
    <n v="11.326204000000004"/>
    <n v="14.373355329949245"/>
    <x v="1"/>
    <n v="1084.0829692122056"/>
    <n v="1375.7398086449309"/>
    <n v="142.30358871794877"/>
    <n v="180.58831055577255"/>
    <n v="20.416666666666647"/>
    <n v="25.909475465313005"/>
    <n v="1415182.6484018264"/>
    <n v="1795917.0664997797"/>
    <n v="5.8965943683409433E-2"/>
    <n v="7.4829877770824157E-2"/>
    <n v="0"/>
    <n v="0"/>
    <n v="1.2690355329949239"/>
    <n v="1.2690355329949239"/>
    <s v=""/>
  </r>
  <r>
    <n v="3"/>
    <x v="0"/>
    <x v="1"/>
    <n v="30"/>
    <x v="0"/>
    <x v="1"/>
    <x v="0"/>
    <x v="1"/>
    <x v="1"/>
    <s v="Bogotá D.C."/>
    <x v="0"/>
    <x v="0"/>
    <d v="1899-12-30T09:00:00"/>
    <d v="1899-12-30T09:30:00"/>
    <x v="1"/>
    <d v="1899-12-30T18:00:00"/>
    <x v="1"/>
    <d v="1899-12-30T18:30:00"/>
    <x v="0"/>
    <x v="0"/>
    <x v="0"/>
    <x v="0"/>
    <x v="0"/>
    <s v=""/>
    <x v="0"/>
    <x v="0"/>
    <n v="0"/>
    <x v="0"/>
    <x v="0"/>
    <n v="0"/>
    <n v="8.5"/>
    <n v="0"/>
    <n v="0"/>
    <x v="0"/>
    <n v="30.000000000000014"/>
    <n v="38.071065989847732"/>
    <x v="0"/>
    <n v="2.5380710659898478"/>
    <n v="0"/>
    <s v=""/>
    <n v="0"/>
    <x v="0"/>
    <n v="7.5000000000000027"/>
    <n v="9.5177664974619329"/>
    <x v="0"/>
    <n v="0"/>
    <n v="0"/>
    <n v="0"/>
    <n v="0"/>
    <n v="10.208333333333337"/>
    <n v="12.95473773265652"/>
    <n v="53698.630136986299"/>
    <n v="68145.469716987689"/>
    <n v="1.1187214611872145E-3"/>
    <n v="1.4196972857705768E-3"/>
    <n v="60.000000000000028"/>
    <n v="76.142131979695463"/>
    <n v="0"/>
    <n v="1.2690355329949239"/>
    <s v=""/>
  </r>
  <r>
    <n v="4"/>
    <x v="0"/>
    <x v="1"/>
    <n v="40"/>
    <x v="1"/>
    <x v="1"/>
    <x v="0"/>
    <x v="2"/>
    <x v="2"/>
    <s v="Bogotá D.C."/>
    <x v="2"/>
    <x v="1"/>
    <d v="1899-12-30T07:45:00"/>
    <d v="1899-12-30T09:00:00"/>
    <x v="1"/>
    <d v="1899-12-30T17:00:00"/>
    <x v="2"/>
    <d v="1899-12-30T18:15:00"/>
    <x v="2"/>
    <x v="2"/>
    <x v="2"/>
    <x v="0"/>
    <x v="0"/>
    <s v=""/>
    <x v="2"/>
    <x v="2"/>
    <n v="0"/>
    <x v="2"/>
    <x v="2"/>
    <n v="0"/>
    <n v="8"/>
    <n v="0"/>
    <n v="0"/>
    <x v="0"/>
    <n v="74.999999999999929"/>
    <n v="95.177664974619205"/>
    <x v="1"/>
    <n v="2.5380710659898478"/>
    <n v="0"/>
    <s v=""/>
    <n v="0"/>
    <x v="0"/>
    <n v="11.746369999999999"/>
    <n v="14.906560913705583"/>
    <x v="1"/>
    <n v="28.084045900817308"/>
    <n v="35.639652158397602"/>
    <n v="3.458967127403846"/>
    <n v="4.3895521921368603"/>
    <n v="25.520833333333311"/>
    <n v="32.386844331641257"/>
    <n v="578200"/>
    <n v="733756.345177665"/>
    <n v="3.8546666666666668E-3"/>
    <n v="4.8917089678511003E-3"/>
    <n v="0"/>
    <n v="0"/>
    <n v="1.2690355329949239"/>
    <n v="1.2690355329949239"/>
    <s v=""/>
  </r>
  <r>
    <n v="5"/>
    <x v="0"/>
    <x v="1"/>
    <n v="36"/>
    <x v="0"/>
    <x v="1"/>
    <x v="0"/>
    <x v="3"/>
    <x v="3"/>
    <s v="Bogotá D.C."/>
    <x v="3"/>
    <x v="2"/>
    <d v="1899-12-30T00:00:00"/>
    <d v="1899-12-30T00:00:00"/>
    <x v="2"/>
    <d v="1899-12-30T00:00:00"/>
    <x v="3"/>
    <d v="1899-12-30T00:00:00"/>
    <x v="3"/>
    <x v="2"/>
    <x v="3"/>
    <x v="0"/>
    <x v="0"/>
    <s v=""/>
    <x v="2"/>
    <x v="2"/>
    <n v="1.2690355329949239"/>
    <x v="0"/>
    <x v="0"/>
    <n v="1.2690355329949239"/>
    <n v="10"/>
    <n v="0"/>
    <n v="0"/>
    <x v="0"/>
    <n v="0"/>
    <n v="0"/>
    <x v="2"/>
    <n v="0"/>
    <n v="0"/>
    <s v=""/>
    <n v="0"/>
    <x v="0"/>
    <n v="0"/>
    <n v="0"/>
    <x v="2"/>
    <n v="0"/>
    <n v="0"/>
    <n v="0"/>
    <n v="0"/>
    <n v="0"/>
    <n v="0"/>
    <n v="0"/>
    <n v="0"/>
    <n v="0"/>
    <n v="0"/>
    <n v="0"/>
    <n v="0"/>
    <n v="1.2690355329949239"/>
    <n v="1.2690355329949239"/>
    <s v=""/>
  </r>
  <r>
    <n v="6"/>
    <x v="0"/>
    <x v="0"/>
    <n v="44"/>
    <x v="1"/>
    <x v="1"/>
    <x v="0"/>
    <x v="0"/>
    <x v="3"/>
    <s v="Bogotá D.C."/>
    <x v="4"/>
    <x v="2"/>
    <d v="1899-12-30T00:00:00"/>
    <d v="1899-12-30T00:00:00"/>
    <x v="2"/>
    <d v="1899-12-30T00:00:00"/>
    <x v="3"/>
    <d v="1899-12-30T00:00:00"/>
    <x v="3"/>
    <x v="2"/>
    <x v="3"/>
    <x v="0"/>
    <x v="0"/>
    <s v=""/>
    <x v="3"/>
    <x v="3"/>
    <n v="1.2690355329949239"/>
    <x v="3"/>
    <x v="3"/>
    <n v="1.2690355329949239"/>
    <n v="0.99999999999999911"/>
    <n v="0"/>
    <n v="0"/>
    <x v="0"/>
    <n v="0"/>
    <n v="0"/>
    <x v="2"/>
    <n v="0"/>
    <n v="0"/>
    <s v=""/>
    <n v="0"/>
    <x v="0"/>
    <n v="0"/>
    <n v="0"/>
    <x v="2"/>
    <n v="0"/>
    <n v="0"/>
    <n v="0"/>
    <n v="0"/>
    <n v="0"/>
    <n v="0"/>
    <n v="0"/>
    <n v="0"/>
    <n v="0"/>
    <n v="0"/>
    <n v="0"/>
    <n v="0"/>
    <n v="1.2690355329949239"/>
    <n v="1.2690355329949239"/>
    <s v=""/>
  </r>
  <r>
    <n v="7"/>
    <x v="0"/>
    <x v="0"/>
    <n v="31"/>
    <x v="0"/>
    <x v="1"/>
    <x v="0"/>
    <x v="1"/>
    <x v="3"/>
    <s v="Bogotá D.C."/>
    <x v="5"/>
    <x v="2"/>
    <d v="1899-12-30T07:30:00"/>
    <d v="1899-12-30T09:00:00"/>
    <x v="1"/>
    <d v="1899-12-30T17:30:00"/>
    <x v="2"/>
    <d v="1899-12-30T19:00:00"/>
    <x v="2"/>
    <x v="2"/>
    <x v="2"/>
    <x v="0"/>
    <x v="0"/>
    <s v=""/>
    <x v="2"/>
    <x v="2"/>
    <n v="0"/>
    <x v="0"/>
    <x v="0"/>
    <n v="1.2690355329949239"/>
    <n v="8.5"/>
    <n v="0"/>
    <n v="0"/>
    <x v="0"/>
    <n v="90"/>
    <n v="114.21319796954315"/>
    <x v="1"/>
    <n v="2.5380710659898478"/>
    <n v="0"/>
    <s v=""/>
    <n v="0"/>
    <x v="0"/>
    <n v="12"/>
    <n v="15.228426395939087"/>
    <x v="1"/>
    <n v="28.690442307692305"/>
    <n v="36.40919074580242"/>
    <n v="3.5336538461538467"/>
    <n v="4.4843322920734092"/>
    <n v="30.625"/>
    <n v="38.864213197969541"/>
    <n v="578200"/>
    <n v="733756.345177665"/>
    <n v="7.4128205128205131E-3"/>
    <n v="9.407132630482885E-3"/>
    <n v="0"/>
    <n v="0"/>
    <n v="1.2690355329949239"/>
    <n v="1.2690355329949239"/>
    <s v=""/>
  </r>
  <r>
    <n v="8"/>
    <x v="0"/>
    <x v="0"/>
    <n v="33"/>
    <x v="0"/>
    <x v="1"/>
    <x v="0"/>
    <x v="0"/>
    <x v="1"/>
    <s v="Bogotá D.C."/>
    <x v="6"/>
    <x v="2"/>
    <d v="1899-12-30T06:30:00"/>
    <d v="1899-12-30T08:00:00"/>
    <x v="0"/>
    <d v="1899-12-30T17:30:00"/>
    <x v="2"/>
    <d v="1899-12-30T19:00:00"/>
    <x v="2"/>
    <x v="2"/>
    <x v="2"/>
    <x v="1"/>
    <x v="1"/>
    <s v=""/>
    <x v="2"/>
    <x v="2"/>
    <n v="0"/>
    <x v="2"/>
    <x v="2"/>
    <n v="0"/>
    <n v="9.5"/>
    <n v="20"/>
    <n v="25.380710659898476"/>
    <x v="1"/>
    <n v="90"/>
    <n v="114.21319796954315"/>
    <x v="1"/>
    <n v="2.5380710659898478"/>
    <n v="2.5380710659898478"/>
    <n v="5.5333333333333332"/>
    <n v="7.0219966159052456"/>
    <x v="1"/>
    <n v="10.4"/>
    <n v="13.197969543147209"/>
    <x v="1"/>
    <n v="32.404568675678185"/>
    <n v="41.122549080809883"/>
    <n v="3.991103640220488"/>
    <n v="5.0648523353051882"/>
    <n v="30.625"/>
    <n v="38.864213197969541"/>
    <n v="710500"/>
    <n v="901649.74619289348"/>
    <n v="1.4802083333333334E-2"/>
    <n v="1.8784369712351947E-2"/>
    <n v="0"/>
    <n v="0"/>
    <n v="1.2690355329949239"/>
    <n v="1.2690355329949239"/>
    <s v=""/>
  </r>
  <r>
    <n v="9"/>
    <x v="0"/>
    <x v="1"/>
    <n v="32"/>
    <x v="0"/>
    <x v="1"/>
    <x v="0"/>
    <x v="1"/>
    <x v="1"/>
    <s v="Bogotá D.C."/>
    <x v="7"/>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10"/>
    <x v="0"/>
    <x v="0"/>
    <n v="37"/>
    <x v="0"/>
    <x v="0"/>
    <x v="0"/>
    <x v="3"/>
    <x v="4"/>
    <s v="Bogotá D.C."/>
    <x v="8"/>
    <x v="2"/>
    <d v="1899-12-30T00:00:00"/>
    <d v="1899-12-30T00:00:00"/>
    <x v="2"/>
    <d v="1899-12-30T00:00:00"/>
    <x v="3"/>
    <d v="1899-12-30T00:00:00"/>
    <x v="3"/>
    <x v="2"/>
    <x v="3"/>
    <x v="0"/>
    <x v="0"/>
    <s v=""/>
    <x v="4"/>
    <x v="4"/>
    <n v="1.2690355329949239"/>
    <x v="4"/>
    <x v="4"/>
    <n v="1.2690355329949239"/>
    <n v="10"/>
    <n v="0"/>
    <n v="0"/>
    <x v="0"/>
    <n v="0"/>
    <n v="0"/>
    <x v="2"/>
    <n v="0"/>
    <n v="0"/>
    <s v=""/>
    <n v="0"/>
    <x v="0"/>
    <n v="0"/>
    <n v="0"/>
    <x v="2"/>
    <n v="0"/>
    <n v="0"/>
    <n v="0"/>
    <n v="0"/>
    <n v="0"/>
    <n v="0"/>
    <n v="0"/>
    <n v="0"/>
    <n v="0"/>
    <n v="0"/>
    <n v="0"/>
    <n v="0"/>
    <n v="1.2690355329949239"/>
    <n v="1.2690355329949239"/>
    <s v=""/>
  </r>
  <r>
    <n v="11"/>
    <x v="0"/>
    <x v="1"/>
    <n v="34"/>
    <x v="0"/>
    <x v="1"/>
    <x v="0"/>
    <x v="0"/>
    <x v="3"/>
    <s v="Bogotá D.C."/>
    <x v="4"/>
    <x v="2"/>
    <d v="1899-12-30T00:00:00"/>
    <d v="1899-12-30T00:00:00"/>
    <x v="2"/>
    <d v="1899-12-30T00:00:00"/>
    <x v="3"/>
    <d v="1899-12-30T00:00:00"/>
    <x v="3"/>
    <x v="2"/>
    <x v="3"/>
    <x v="0"/>
    <x v="0"/>
    <s v=""/>
    <x v="2"/>
    <x v="2"/>
    <n v="1.2690355329949239"/>
    <x v="2"/>
    <x v="2"/>
    <n v="1.2690355329949239"/>
    <n v="9.5"/>
    <n v="0"/>
    <n v="0"/>
    <x v="0"/>
    <n v="0"/>
    <n v="0"/>
    <x v="2"/>
    <n v="0"/>
    <n v="0"/>
    <s v=""/>
    <n v="0"/>
    <x v="0"/>
    <n v="0"/>
    <n v="0"/>
    <x v="2"/>
    <n v="0"/>
    <n v="0"/>
    <n v="0"/>
    <n v="0"/>
    <n v="0"/>
    <n v="0"/>
    <n v="0"/>
    <n v="0"/>
    <n v="0"/>
    <n v="0"/>
    <n v="0"/>
    <n v="0"/>
    <n v="1.2690355329949239"/>
    <n v="1.2690355329949239"/>
    <s v=""/>
  </r>
  <r>
    <n v="12"/>
    <x v="0"/>
    <x v="1"/>
    <n v="26"/>
    <x v="2"/>
    <x v="1"/>
    <x v="0"/>
    <x v="2"/>
    <x v="1"/>
    <s v="Bogotá D.C."/>
    <x v="9"/>
    <x v="2"/>
    <d v="1899-12-30T00:00:00"/>
    <d v="1899-12-30T00:00:00"/>
    <x v="2"/>
    <d v="1899-12-30T00:00:00"/>
    <x v="3"/>
    <d v="1899-12-30T00:00:00"/>
    <x v="3"/>
    <x v="2"/>
    <x v="3"/>
    <x v="0"/>
    <x v="0"/>
    <s v=""/>
    <x v="2"/>
    <x v="2"/>
    <n v="1.2690355329949239"/>
    <x v="0"/>
    <x v="0"/>
    <n v="1.2690355329949239"/>
    <n v="8"/>
    <n v="0"/>
    <n v="0"/>
    <x v="0"/>
    <n v="0"/>
    <n v="0"/>
    <x v="2"/>
    <n v="0"/>
    <n v="0"/>
    <s v=""/>
    <n v="0"/>
    <x v="0"/>
    <n v="0"/>
    <n v="0"/>
    <x v="2"/>
    <n v="0"/>
    <n v="0"/>
    <n v="0"/>
    <n v="0"/>
    <n v="0"/>
    <n v="0"/>
    <n v="0"/>
    <n v="0"/>
    <n v="0"/>
    <n v="0"/>
    <n v="0"/>
    <n v="0"/>
    <n v="1.2690355329949239"/>
    <n v="1.2690355329949239"/>
    <s v=""/>
  </r>
  <r>
    <n v="13"/>
    <x v="0"/>
    <x v="1"/>
    <n v="64"/>
    <x v="3"/>
    <x v="1"/>
    <x v="0"/>
    <x v="2"/>
    <x v="1"/>
    <s v="Bogotá D.C."/>
    <x v="10"/>
    <x v="2"/>
    <d v="1899-12-30T07:45:00"/>
    <d v="1899-12-30T08:30:00"/>
    <x v="0"/>
    <d v="1899-12-30T17:00:00"/>
    <x v="2"/>
    <d v="1899-12-30T18:00:00"/>
    <x v="4"/>
    <x v="1"/>
    <x v="1"/>
    <x v="0"/>
    <x v="0"/>
    <s v=""/>
    <x v="5"/>
    <x v="1"/>
    <n v="0"/>
    <x v="5"/>
    <x v="1"/>
    <n v="0"/>
    <n v="8.5"/>
    <n v="0"/>
    <n v="0"/>
    <x v="0"/>
    <n v="52.499999999999972"/>
    <n v="66.624365482233472"/>
    <x v="0"/>
    <n v="2.5380710659898478"/>
    <n v="0"/>
    <s v=""/>
    <n v="0"/>
    <x v="0"/>
    <n v="14.4"/>
    <n v="18.274111675126903"/>
    <x v="1"/>
    <n v="1023.8726399999998"/>
    <n v="1299.3307614213195"/>
    <n v="134.4"/>
    <n v="170.55837563451777"/>
    <n v="17.864583333333325"/>
    <n v="22.670791032148891"/>
    <n v="464493.15068493155"/>
    <n v="589458.31305194355"/>
    <n v="9.6769406392694067E-3"/>
    <n v="1.2280381521915492E-2"/>
    <n v="0"/>
    <n v="0"/>
    <n v="1.2690355329949239"/>
    <n v="1.2690355329949239"/>
    <s v=""/>
  </r>
  <r>
    <n v="14"/>
    <x v="0"/>
    <x v="1"/>
    <n v="40"/>
    <x v="1"/>
    <x v="1"/>
    <x v="0"/>
    <x v="0"/>
    <x v="1"/>
    <s v="Bogotá D.C."/>
    <x v="8"/>
    <x v="2"/>
    <d v="1899-12-30T00:00:00"/>
    <d v="1899-12-30T00:00:00"/>
    <x v="2"/>
    <d v="1899-12-30T00:00:00"/>
    <x v="3"/>
    <d v="1899-12-30T00:00:00"/>
    <x v="3"/>
    <x v="2"/>
    <x v="3"/>
    <x v="0"/>
    <x v="0"/>
    <s v=""/>
    <x v="1"/>
    <x v="1"/>
    <n v="1.2690355329949239"/>
    <x v="5"/>
    <x v="1"/>
    <n v="1.2690355329949239"/>
    <n v="11"/>
    <n v="0"/>
    <n v="0"/>
    <x v="0"/>
    <n v="0"/>
    <n v="0"/>
    <x v="2"/>
    <n v="0"/>
    <n v="0"/>
    <s v=""/>
    <n v="0"/>
    <x v="0"/>
    <n v="0"/>
    <n v="0"/>
    <x v="2"/>
    <n v="0"/>
    <n v="0"/>
    <n v="0"/>
    <n v="0"/>
    <n v="0"/>
    <n v="0"/>
    <n v="0"/>
    <n v="0"/>
    <n v="0"/>
    <n v="0"/>
    <n v="0"/>
    <n v="0"/>
    <n v="1.2690355329949239"/>
    <n v="1.2690355329949239"/>
    <s v=""/>
  </r>
  <r>
    <n v="15"/>
    <x v="0"/>
    <x v="1"/>
    <n v="61"/>
    <x v="3"/>
    <x v="0"/>
    <x v="0"/>
    <x v="3"/>
    <x v="2"/>
    <s v="Bogotá D.C."/>
    <x v="3"/>
    <x v="1"/>
    <d v="1899-12-30T08:00:00"/>
    <d v="1899-12-30T08:30:00"/>
    <x v="0"/>
    <d v="1899-12-30T17:30:00"/>
    <x v="2"/>
    <d v="1899-12-30T18:00:00"/>
    <x v="2"/>
    <x v="2"/>
    <x v="2"/>
    <x v="0"/>
    <x v="0"/>
    <s v=""/>
    <x v="2"/>
    <x v="2"/>
    <n v="0"/>
    <x v="2"/>
    <x v="2"/>
    <n v="0"/>
    <n v="8.9999999999999982"/>
    <n v="0"/>
    <n v="0"/>
    <x v="0"/>
    <n v="30.000000000000053"/>
    <n v="38.071065989847781"/>
    <x v="0"/>
    <n v="2.5380710659898478"/>
    <n v="0"/>
    <s v=""/>
    <n v="0"/>
    <x v="0"/>
    <n v="13.670000000000023"/>
    <n v="17.347715736040637"/>
    <x v="1"/>
    <n v="49.024793293269319"/>
    <n v="62.21420468689"/>
    <n v="6.0381310096153946"/>
    <n v="7.6626028040804499"/>
    <n v="10.208333333333352"/>
    <n v="12.954737732656538"/>
    <n v="867300"/>
    <n v="1100634.5177664976"/>
    <n v="5.7819999999999998E-3"/>
    <n v="7.33756345177665E-3"/>
    <n v="0"/>
    <n v="0"/>
    <n v="1.2690355329949239"/>
    <n v="1.2690355329949239"/>
    <s v=""/>
  </r>
  <r>
    <n v="16"/>
    <x v="0"/>
    <x v="0"/>
    <n v="29"/>
    <x v="2"/>
    <x v="1"/>
    <x v="0"/>
    <x v="0"/>
    <x v="0"/>
    <s v="Bogotá D.C."/>
    <x v="11"/>
    <x v="2"/>
    <d v="1899-12-30T00:00:00"/>
    <d v="1899-12-30T00:00:00"/>
    <x v="2"/>
    <d v="1899-12-30T00:00:00"/>
    <x v="3"/>
    <d v="1899-12-30T00:00:00"/>
    <x v="3"/>
    <x v="2"/>
    <x v="3"/>
    <x v="0"/>
    <x v="0"/>
    <s v=""/>
    <x v="2"/>
    <x v="2"/>
    <n v="1.2690355329949239"/>
    <x v="5"/>
    <x v="1"/>
    <n v="1.2690355329949239"/>
    <n v="9.0000000000000018"/>
    <n v="0"/>
    <n v="0"/>
    <x v="0"/>
    <n v="0"/>
    <n v="0"/>
    <x v="2"/>
    <n v="0"/>
    <n v="0"/>
    <s v=""/>
    <n v="0"/>
    <x v="0"/>
    <n v="0"/>
    <n v="0"/>
    <x v="2"/>
    <n v="0"/>
    <n v="0"/>
    <n v="0"/>
    <n v="0"/>
    <n v="0"/>
    <n v="0"/>
    <n v="0"/>
    <n v="0"/>
    <n v="0"/>
    <n v="0"/>
    <n v="0"/>
    <n v="0"/>
    <n v="1.2690355329949239"/>
    <n v="1.2690355329949239"/>
    <s v=""/>
  </r>
  <r>
    <n v="17"/>
    <x v="0"/>
    <x v="0"/>
    <n v="46"/>
    <x v="1"/>
    <x v="2"/>
    <x v="0"/>
    <x v="2"/>
    <x v="0"/>
    <s v="Cajicá"/>
    <x v="12"/>
    <x v="3"/>
    <d v="1899-12-30T06:30:00"/>
    <d v="1899-12-30T08:30:00"/>
    <x v="0"/>
    <d v="1899-12-30T16:00:00"/>
    <x v="0"/>
    <d v="1899-12-30T18:30:00"/>
    <x v="5"/>
    <x v="2"/>
    <x v="2"/>
    <x v="2"/>
    <x v="2"/>
    <s v=""/>
    <x v="6"/>
    <x v="2"/>
    <n v="0"/>
    <x v="6"/>
    <x v="2"/>
    <n v="0"/>
    <n v="7.4999999999999982"/>
    <n v="10"/>
    <n v="12.690355329949238"/>
    <x v="2"/>
    <n v="135.00000000000009"/>
    <n v="171.31979695431482"/>
    <x v="3"/>
    <n v="2.5380710659898478"/>
    <n v="2.5380710659898478"/>
    <n v="0.56666666666666665"/>
    <n v="0.71912013536379016"/>
    <x v="2"/>
    <n v="34.560987092592597"/>
    <n v="43.859120675878934"/>
    <x v="3"/>
    <n v="816.68645131079165"/>
    <n v="1036.4041260289234"/>
    <n v="100.58705923130258"/>
    <n v="127.64855232398804"/>
    <n v="45.937500000000028"/>
    <n v="58.29631979695435"/>
    <n v="3993500"/>
    <n v="5067893.4010152286"/>
    <n v="0.16639583333333333"/>
    <n v="0.21116222504230117"/>
    <n v="20"/>
    <n v="25.380710659898476"/>
    <n v="1.2690355329949239"/>
    <n v="1.2690355329949239"/>
    <s v=""/>
  </r>
  <r>
    <n v="18"/>
    <x v="0"/>
    <x v="0"/>
    <n v="25"/>
    <x v="2"/>
    <x v="1"/>
    <x v="0"/>
    <x v="0"/>
    <x v="3"/>
    <s v="Bogotá D.C."/>
    <x v="7"/>
    <x v="1"/>
    <d v="1899-12-30T08:15:00"/>
    <d v="1899-12-30T09:00:00"/>
    <x v="1"/>
    <d v="1899-12-30T17:00:00"/>
    <x v="2"/>
    <d v="1899-12-30T18:00:00"/>
    <x v="6"/>
    <x v="2"/>
    <x v="2"/>
    <x v="0"/>
    <x v="0"/>
    <s v=""/>
    <x v="7"/>
    <x v="2"/>
    <n v="0"/>
    <x v="7"/>
    <x v="2"/>
    <n v="0"/>
    <n v="8"/>
    <n v="0"/>
    <n v="0"/>
    <x v="0"/>
    <n v="52.499999999999972"/>
    <n v="66.624365482233472"/>
    <x v="0"/>
    <n v="2.5380710659898478"/>
    <n v="0"/>
    <s v=""/>
    <n v="0"/>
    <x v="0"/>
    <n v="13.167613500000002"/>
    <n v="16.710169416243659"/>
    <x v="1"/>
    <n v="189.80485104821742"/>
    <n v="240.86910031499673"/>
    <n v="23.377284836956527"/>
    <n v="29.666605123041279"/>
    <n v="17.864583333333325"/>
    <n v="22.670791032148891"/>
    <n v="793800"/>
    <n v="1007360.4060913706"/>
    <n v="1.0176923076923076E-2"/>
    <n v="1.2914877001171417E-2"/>
    <n v="0"/>
    <n v="0"/>
    <n v="1.2690355329949239"/>
    <n v="1.2690355329949239"/>
    <s v=""/>
  </r>
  <r>
    <n v="19"/>
    <x v="0"/>
    <x v="0"/>
    <n v="39"/>
    <x v="0"/>
    <x v="1"/>
    <x v="0"/>
    <x v="1"/>
    <x v="0"/>
    <s v="Soacha"/>
    <x v="12"/>
    <x v="2"/>
    <d v="1899-12-30T00:00:00"/>
    <d v="1899-12-30T00:00:00"/>
    <x v="2"/>
    <d v="1899-12-30T00:00:00"/>
    <x v="3"/>
    <d v="1899-12-30T00:00:00"/>
    <x v="3"/>
    <x v="2"/>
    <x v="3"/>
    <x v="0"/>
    <x v="0"/>
    <s v=""/>
    <x v="2"/>
    <x v="2"/>
    <n v="1.2690355329949239"/>
    <x v="2"/>
    <x v="2"/>
    <n v="1.2690355329949239"/>
    <n v="9.0000000000000018"/>
    <n v="0"/>
    <n v="0"/>
    <x v="0"/>
    <n v="0"/>
    <n v="0"/>
    <x v="2"/>
    <n v="0"/>
    <n v="0"/>
    <s v=""/>
    <n v="0"/>
    <x v="0"/>
    <n v="0"/>
    <n v="0"/>
    <x v="2"/>
    <n v="0"/>
    <n v="0"/>
    <n v="0"/>
    <n v="0"/>
    <n v="0"/>
    <n v="0"/>
    <n v="0"/>
    <n v="0"/>
    <n v="0"/>
    <n v="0"/>
    <n v="0"/>
    <n v="0"/>
    <n v="1.2690355329949239"/>
    <n v="1.2690355329949239"/>
    <s v=""/>
  </r>
  <r>
    <n v="20"/>
    <x v="0"/>
    <x v="1"/>
    <n v="38"/>
    <x v="0"/>
    <x v="1"/>
    <x v="0"/>
    <x v="1"/>
    <x v="0"/>
    <s v="Soacha"/>
    <x v="12"/>
    <x v="0"/>
    <d v="1899-12-30T06:00:00"/>
    <d v="1899-12-30T08:30:00"/>
    <x v="0"/>
    <d v="1899-12-30T18:00:00"/>
    <x v="1"/>
    <d v="1899-12-30T20:00:00"/>
    <x v="1"/>
    <x v="1"/>
    <x v="1"/>
    <x v="0"/>
    <x v="0"/>
    <s v=""/>
    <x v="0"/>
    <x v="0"/>
    <n v="1.2690355329949239"/>
    <x v="1"/>
    <x v="1"/>
    <n v="0"/>
    <n v="9.5"/>
    <n v="0"/>
    <n v="0"/>
    <x v="0"/>
    <n v="135.00000000000006"/>
    <n v="171.3197969543148"/>
    <x v="3"/>
    <n v="2.5380710659898478"/>
    <n v="0"/>
    <s v=""/>
    <n v="0"/>
    <x v="0"/>
    <n v="30.919868000000008"/>
    <n v="39.238411167512702"/>
    <x v="3"/>
    <n v="2959.4824805459493"/>
    <n v="3755.6884270887681"/>
    <n v="388.48039282051292"/>
    <n v="492.99542236105702"/>
    <n v="45.937500000000021"/>
    <n v="58.296319796954343"/>
    <n v="1977899.5433789953"/>
    <n v="2510024.8012423799"/>
    <n v="8.2412480974124805E-2"/>
    <n v="0.10458436671843249"/>
    <n v="0"/>
    <n v="0"/>
    <n v="1.2690355329949239"/>
    <n v="1.2690355329949239"/>
    <s v=""/>
  </r>
  <r>
    <n v="21"/>
    <x v="0"/>
    <x v="2"/>
    <n v="57"/>
    <x v="4"/>
    <x v="1"/>
    <x v="0"/>
    <x v="2"/>
    <x v="3"/>
    <s v="Bogotá D.C."/>
    <x v="4"/>
    <x v="0"/>
    <d v="1899-12-30T06:30:00"/>
    <d v="1899-12-30T07:30:00"/>
    <x v="3"/>
    <d v="1899-12-30T16:00:00"/>
    <x v="0"/>
    <d v="1899-12-30T17:00:00"/>
    <x v="2"/>
    <x v="2"/>
    <x v="2"/>
    <x v="3"/>
    <x v="1"/>
    <s v=""/>
    <x v="2"/>
    <x v="2"/>
    <n v="0"/>
    <x v="2"/>
    <x v="2"/>
    <n v="0"/>
    <n v="8.5"/>
    <n v="30"/>
    <n v="38.071065989847718"/>
    <x v="3"/>
    <n v="60.000000000000071"/>
    <n v="76.14213197969552"/>
    <x v="1"/>
    <n v="2.5380710659898478"/>
    <n v="2.5380710659898478"/>
    <n v="8.1449999999999996"/>
    <n v="10.336294416243655"/>
    <x v="1"/>
    <n v="10.130378999999991"/>
    <n v="12.855810913705572"/>
    <x v="1"/>
    <n v="43.943053798209533"/>
    <n v="55.765296698235453"/>
    <n v="5.412239358336973"/>
    <n v="6.8683240588032657"/>
    <n v="20.416666666666689"/>
    <n v="25.909475465313058"/>
    <n v="867300"/>
    <n v="1100634.5177664976"/>
    <n v="1.1119230769230768E-2"/>
    <n v="1.4110698945724325E-2"/>
    <n v="60"/>
    <n v="76.142131979695435"/>
    <n v="0"/>
    <n v="1.2690355329949239"/>
    <s v=""/>
  </r>
  <r>
    <n v="22"/>
    <x v="0"/>
    <x v="1"/>
    <n v="30"/>
    <x v="0"/>
    <x v="0"/>
    <x v="0"/>
    <x v="2"/>
    <x v="1"/>
    <s v="Bogotá D.C."/>
    <x v="2"/>
    <x v="2"/>
    <d v="1899-12-30T00:00:00"/>
    <d v="1899-12-30T00:00:00"/>
    <x v="2"/>
    <d v="1899-12-30T00:00:00"/>
    <x v="3"/>
    <d v="1899-12-30T00:00:00"/>
    <x v="3"/>
    <x v="2"/>
    <x v="3"/>
    <x v="0"/>
    <x v="0"/>
    <s v=""/>
    <x v="2"/>
    <x v="2"/>
    <n v="1.2690355329949239"/>
    <x v="0"/>
    <x v="0"/>
    <n v="1.2690355329949239"/>
    <n v="10"/>
    <n v="0"/>
    <n v="0"/>
    <x v="0"/>
    <n v="0"/>
    <n v="0"/>
    <x v="2"/>
    <n v="0"/>
    <n v="0"/>
    <s v=""/>
    <n v="0"/>
    <x v="0"/>
    <n v="0"/>
    <n v="0"/>
    <x v="2"/>
    <n v="0"/>
    <n v="0"/>
    <n v="0"/>
    <n v="0"/>
    <n v="0"/>
    <n v="0"/>
    <n v="0"/>
    <n v="0"/>
    <n v="0"/>
    <n v="0"/>
    <n v="0"/>
    <n v="0"/>
    <n v="1.2690355329949239"/>
    <n v="1.2690355329949239"/>
    <s v=""/>
  </r>
  <r>
    <n v="23"/>
    <x v="0"/>
    <x v="1"/>
    <n v="39"/>
    <x v="0"/>
    <x v="0"/>
    <x v="0"/>
    <x v="0"/>
    <x v="1"/>
    <s v="Bogotá D.C."/>
    <x v="7"/>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4"/>
    <x v="0"/>
    <x v="1"/>
    <n v="50"/>
    <x v="4"/>
    <x v="1"/>
    <x v="0"/>
    <x v="2"/>
    <x v="1"/>
    <s v="Bogotá D.C."/>
    <x v="9"/>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25"/>
    <x v="0"/>
    <x v="1"/>
    <n v="52"/>
    <x v="4"/>
    <x v="2"/>
    <x v="0"/>
    <x v="2"/>
    <x v="1"/>
    <s v="Bogotá D.C."/>
    <x v="9"/>
    <x v="2"/>
    <d v="1899-12-30T08:00:00"/>
    <d v="1899-12-30T08:15:00"/>
    <x v="0"/>
    <d v="1899-12-30T18:00:00"/>
    <x v="1"/>
    <d v="1899-12-30T18:15:00"/>
    <x v="0"/>
    <x v="0"/>
    <x v="0"/>
    <x v="0"/>
    <x v="0"/>
    <s v=""/>
    <x v="0"/>
    <x v="0"/>
    <n v="0"/>
    <x v="0"/>
    <x v="0"/>
    <n v="0"/>
    <n v="9.75"/>
    <n v="0"/>
    <n v="0"/>
    <x v="0"/>
    <n v="14.999999999999986"/>
    <n v="19.035532994923841"/>
    <x v="2"/>
    <n v="2.5380710659898478"/>
    <n v="0"/>
    <s v=""/>
    <n v="0"/>
    <x v="0"/>
    <n v="3.7499999999999964"/>
    <n v="4.7588832487309602"/>
    <x v="4"/>
    <n v="0"/>
    <n v="0"/>
    <n v="0"/>
    <n v="0"/>
    <n v="5.1041666666666616"/>
    <n v="6.4773688663282512"/>
    <n v="5369.8630136986303"/>
    <n v="6814.54697169877"/>
    <n v="1.1187214611872147E-4"/>
    <n v="1.4196972857705772E-4"/>
    <n v="29.999999999999972"/>
    <n v="38.071065989847682"/>
    <n v="0"/>
    <n v="1.2690355329949239"/>
    <s v=""/>
  </r>
  <r>
    <n v="26"/>
    <x v="0"/>
    <x v="1"/>
    <n v="36"/>
    <x v="0"/>
    <x v="0"/>
    <x v="0"/>
    <x v="0"/>
    <x v="4"/>
    <s v="Bogotá D.C."/>
    <x v="10"/>
    <x v="2"/>
    <d v="1899-12-30T00:00:00"/>
    <d v="1899-12-30T00:00:00"/>
    <x v="2"/>
    <d v="1899-12-30T00:00:00"/>
    <x v="3"/>
    <d v="1899-12-30T00:00:00"/>
    <x v="3"/>
    <x v="2"/>
    <x v="3"/>
    <x v="0"/>
    <x v="0"/>
    <s v=""/>
    <x v="7"/>
    <x v="2"/>
    <n v="1.2690355329949239"/>
    <x v="7"/>
    <x v="2"/>
    <n v="1.2690355329949239"/>
    <n v="10"/>
    <n v="0"/>
    <n v="0"/>
    <x v="0"/>
    <n v="0"/>
    <n v="0"/>
    <x v="2"/>
    <n v="0"/>
    <n v="0"/>
    <s v=""/>
    <n v="0"/>
    <x v="0"/>
    <n v="0"/>
    <n v="0"/>
    <x v="2"/>
    <n v="0"/>
    <n v="0"/>
    <n v="0"/>
    <n v="0"/>
    <n v="0"/>
    <n v="0"/>
    <n v="0"/>
    <n v="0"/>
    <n v="0"/>
    <n v="0"/>
    <n v="0"/>
    <n v="0"/>
    <n v="1.2690355329949239"/>
    <n v="1.2690355329949239"/>
    <s v=""/>
  </r>
  <r>
    <n v="27"/>
    <x v="0"/>
    <x v="0"/>
    <n v="46"/>
    <x v="1"/>
    <x v="1"/>
    <x v="0"/>
    <x v="0"/>
    <x v="0"/>
    <s v="Bogotá D.C."/>
    <x v="0"/>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28"/>
    <x v="0"/>
    <x v="1"/>
    <n v="29"/>
    <x v="2"/>
    <x v="1"/>
    <x v="0"/>
    <x v="0"/>
    <x v="3"/>
    <s v="Bogotá D.C."/>
    <x v="8"/>
    <x v="2"/>
    <d v="1899-12-30T00:00:00"/>
    <d v="1899-12-30T00:00:00"/>
    <x v="2"/>
    <d v="1899-12-30T00:00:00"/>
    <x v="3"/>
    <d v="1899-12-30T00:00:00"/>
    <x v="3"/>
    <x v="2"/>
    <x v="3"/>
    <x v="0"/>
    <x v="0"/>
    <s v=""/>
    <x v="4"/>
    <x v="4"/>
    <n v="1.2690355329949239"/>
    <x v="2"/>
    <x v="2"/>
    <n v="1.2690355329949239"/>
    <n v="10"/>
    <n v="0"/>
    <n v="0"/>
    <x v="0"/>
    <n v="0"/>
    <n v="0"/>
    <x v="2"/>
    <n v="0"/>
    <n v="0"/>
    <s v=""/>
    <n v="0"/>
    <x v="0"/>
    <n v="0"/>
    <n v="0"/>
    <x v="2"/>
    <n v="0"/>
    <n v="0"/>
    <n v="0"/>
    <n v="0"/>
    <n v="0"/>
    <n v="0"/>
    <n v="0"/>
    <n v="0"/>
    <n v="0"/>
    <n v="0"/>
    <n v="0"/>
    <n v="0"/>
    <n v="1.2690355329949239"/>
    <n v="1.2690355329949239"/>
    <s v=""/>
  </r>
  <r>
    <n v="29"/>
    <x v="0"/>
    <x v="1"/>
    <n v="31"/>
    <x v="0"/>
    <x v="1"/>
    <x v="0"/>
    <x v="0"/>
    <x v="1"/>
    <s v="Zipaquirá"/>
    <x v="12"/>
    <x v="2"/>
    <d v="1899-12-30T00:00:00"/>
    <d v="1899-12-30T00:00:00"/>
    <x v="2"/>
    <d v="1899-12-30T00:00:00"/>
    <x v="3"/>
    <d v="1899-12-30T00:00:00"/>
    <x v="3"/>
    <x v="2"/>
    <x v="3"/>
    <x v="0"/>
    <x v="0"/>
    <s v=""/>
    <x v="5"/>
    <x v="1"/>
    <n v="1.2690355329949239"/>
    <x v="6"/>
    <x v="2"/>
    <n v="1.2690355329949239"/>
    <n v="11"/>
    <n v="0"/>
    <n v="0"/>
    <x v="0"/>
    <n v="0"/>
    <n v="0"/>
    <x v="2"/>
    <n v="0"/>
    <n v="0"/>
    <s v=""/>
    <n v="0"/>
    <x v="0"/>
    <n v="0"/>
    <n v="0"/>
    <x v="2"/>
    <n v="0"/>
    <n v="0"/>
    <n v="0"/>
    <n v="0"/>
    <n v="0"/>
    <n v="0"/>
    <n v="0"/>
    <n v="0"/>
    <n v="0"/>
    <n v="0"/>
    <n v="0"/>
    <n v="0"/>
    <n v="1.2690355329949239"/>
    <n v="1.2690355329949239"/>
    <s v=""/>
  </r>
  <r>
    <n v="30"/>
    <x v="0"/>
    <x v="1"/>
    <n v="43"/>
    <x v="1"/>
    <x v="1"/>
    <x v="0"/>
    <x v="2"/>
    <x v="1"/>
    <s v="Bogotá D.C."/>
    <x v="4"/>
    <x v="2"/>
    <d v="1899-12-30T00:00:00"/>
    <d v="1899-12-30T00:00:00"/>
    <x v="2"/>
    <d v="1899-12-30T00:00:00"/>
    <x v="3"/>
    <d v="1899-12-30T00:00:00"/>
    <x v="3"/>
    <x v="2"/>
    <x v="3"/>
    <x v="0"/>
    <x v="0"/>
    <s v=""/>
    <x v="8"/>
    <x v="5"/>
    <n v="0"/>
    <x v="5"/>
    <x v="1"/>
    <n v="1.2690355329949239"/>
    <n v="10"/>
    <n v="0"/>
    <n v="0"/>
    <x v="0"/>
    <n v="0"/>
    <n v="0"/>
    <x v="2"/>
    <n v="0"/>
    <n v="0"/>
    <s v=""/>
    <n v="0"/>
    <x v="0"/>
    <n v="0"/>
    <n v="0"/>
    <x v="2"/>
    <n v="0"/>
    <n v="0"/>
    <n v="0"/>
    <n v="0"/>
    <n v="0"/>
    <n v="0"/>
    <n v="0"/>
    <n v="0"/>
    <n v="0"/>
    <n v="0"/>
    <n v="0"/>
    <n v="0"/>
    <n v="1.2690355329949239"/>
    <n v="1.2690355329949239"/>
    <s v=""/>
  </r>
  <r>
    <n v="31"/>
    <x v="0"/>
    <x v="1"/>
    <n v="31"/>
    <x v="0"/>
    <x v="1"/>
    <x v="0"/>
    <x v="0"/>
    <x v="3"/>
    <s v="Bogotá D.C."/>
    <x v="9"/>
    <x v="2"/>
    <d v="1899-12-30T00:00:00"/>
    <d v="1899-12-30T00:00:00"/>
    <x v="2"/>
    <d v="1899-12-30T00:00:00"/>
    <x v="3"/>
    <d v="1899-12-30T00:00:00"/>
    <x v="3"/>
    <x v="2"/>
    <x v="3"/>
    <x v="0"/>
    <x v="0"/>
    <s v=""/>
    <x v="5"/>
    <x v="1"/>
    <n v="1.2690355329949239"/>
    <x v="5"/>
    <x v="1"/>
    <n v="1.2690355329949239"/>
    <n v="10"/>
    <n v="0"/>
    <n v="0"/>
    <x v="0"/>
    <n v="0"/>
    <n v="0"/>
    <x v="2"/>
    <n v="0"/>
    <n v="0"/>
    <s v=""/>
    <n v="0"/>
    <x v="0"/>
    <n v="0"/>
    <n v="0"/>
    <x v="2"/>
    <n v="0"/>
    <n v="0"/>
    <n v="0"/>
    <n v="0"/>
    <n v="0"/>
    <n v="0"/>
    <n v="0"/>
    <n v="0"/>
    <n v="0"/>
    <n v="0"/>
    <n v="0"/>
    <n v="0"/>
    <n v="1.2690355329949239"/>
    <n v="1.2690355329949239"/>
    <s v=""/>
  </r>
  <r>
    <n v="32"/>
    <x v="0"/>
    <x v="1"/>
    <n v="46"/>
    <x v="1"/>
    <x v="2"/>
    <x v="0"/>
    <x v="0"/>
    <x v="3"/>
    <s v="Bogotá D.C."/>
    <x v="13"/>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33"/>
    <x v="0"/>
    <x v="0"/>
    <n v="35"/>
    <x v="0"/>
    <x v="1"/>
    <x v="0"/>
    <x v="0"/>
    <x v="0"/>
    <s v="Bogotá D.C."/>
    <x v="14"/>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34"/>
    <x v="0"/>
    <x v="0"/>
    <n v="42"/>
    <x v="1"/>
    <x v="1"/>
    <x v="1"/>
    <x v="1"/>
    <x v="0"/>
    <s v="Bogotá D.C."/>
    <x v="10"/>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35"/>
    <x v="0"/>
    <x v="0"/>
    <n v="39"/>
    <x v="0"/>
    <x v="0"/>
    <x v="0"/>
    <x v="2"/>
    <x v="4"/>
    <s v="Bogotá D.C."/>
    <x v="2"/>
    <x v="2"/>
    <d v="1899-12-30T08:30:00"/>
    <d v="1899-12-30T09:00:00"/>
    <x v="1"/>
    <d v="1899-12-30T18:00:00"/>
    <x v="1"/>
    <d v="1899-12-30T19:00:00"/>
    <x v="4"/>
    <x v="1"/>
    <x v="1"/>
    <x v="0"/>
    <x v="0"/>
    <s v=""/>
    <x v="5"/>
    <x v="1"/>
    <n v="0"/>
    <x v="5"/>
    <x v="1"/>
    <n v="0"/>
    <n v="9"/>
    <n v="0"/>
    <n v="0"/>
    <x v="0"/>
    <n v="44.999999999999957"/>
    <n v="57.106598984771523"/>
    <x v="0"/>
    <n v="2.5380710659898478"/>
    <n v="0"/>
    <s v=""/>
    <n v="0"/>
    <x v="0"/>
    <n v="18.202499999999983"/>
    <n v="23.09961928934008"/>
    <x v="3"/>
    <n v="215.70650149999977"/>
    <n v="273.73921510152257"/>
    <n v="28.314999999999973"/>
    <n v="35.932741116751238"/>
    <n v="15.312499999999986"/>
    <n v="19.432106598984753"/>
    <n v="399159.81735159818"/>
    <n v="506547.99156294187"/>
    <n v="3.6959242347370204E-3"/>
    <n v="4.6902591811383504E-3"/>
    <n v="0"/>
    <n v="0"/>
    <n v="1.2690355329949239"/>
    <n v="1.2690355329949239"/>
    <s v=""/>
  </r>
  <r>
    <n v="36"/>
    <x v="0"/>
    <x v="0"/>
    <n v="49"/>
    <x v="1"/>
    <x v="0"/>
    <x v="0"/>
    <x v="0"/>
    <x v="4"/>
    <s v="Bogotá D.C."/>
    <x v="14"/>
    <x v="2"/>
    <d v="1899-12-30T09:00:00"/>
    <d v="1899-12-30T09:30:00"/>
    <x v="1"/>
    <d v="1899-12-30T13:00:00"/>
    <x v="4"/>
    <d v="1899-12-30T13:30:00"/>
    <x v="2"/>
    <x v="2"/>
    <x v="2"/>
    <x v="0"/>
    <x v="0"/>
    <s v=""/>
    <x v="4"/>
    <x v="4"/>
    <n v="1.2690355329949239"/>
    <x v="2"/>
    <x v="2"/>
    <n v="0"/>
    <n v="3.4999999999999996"/>
    <n v="0"/>
    <n v="0"/>
    <x v="0"/>
    <n v="30.000000000000014"/>
    <n v="38.071065989847732"/>
    <x v="0"/>
    <n v="2.5380710659898478"/>
    <n v="0"/>
    <s v=""/>
    <n v="0"/>
    <x v="0"/>
    <n v="13.670000000000005"/>
    <n v="17.347715736040616"/>
    <x v="1"/>
    <n v="16.341597764423085"/>
    <n v="20.738068228963307"/>
    <n v="2.0127103365384627"/>
    <n v="2.5542009346934806"/>
    <n v="10.208333333333337"/>
    <n v="12.95473773265652"/>
    <n v="289100"/>
    <n v="366878.1725888325"/>
    <n v="2.6768518518518517E-3"/>
    <n v="3.3970201165632635E-3"/>
    <n v="0"/>
    <n v="0"/>
    <n v="1.2690355329949239"/>
    <n v="1.2690355329949239"/>
    <s v=""/>
  </r>
  <r>
    <n v="37"/>
    <x v="0"/>
    <x v="1"/>
    <n v="32"/>
    <x v="0"/>
    <x v="1"/>
    <x v="0"/>
    <x v="0"/>
    <x v="1"/>
    <s v="Bogotá D.C."/>
    <x v="15"/>
    <x v="2"/>
    <d v="1899-12-30T00:00:00"/>
    <d v="1899-12-30T00:00:00"/>
    <x v="2"/>
    <d v="1899-12-30T00:00:00"/>
    <x v="3"/>
    <d v="1899-12-30T00:00:00"/>
    <x v="3"/>
    <x v="2"/>
    <x v="3"/>
    <x v="0"/>
    <x v="0"/>
    <s v=""/>
    <x v="5"/>
    <x v="1"/>
    <n v="1.2690355329949239"/>
    <x v="3"/>
    <x v="3"/>
    <n v="1.2690355329949239"/>
    <n v="10"/>
    <n v="0"/>
    <n v="0"/>
    <x v="0"/>
    <n v="0"/>
    <n v="0"/>
    <x v="2"/>
    <n v="0"/>
    <n v="0"/>
    <s v=""/>
    <n v="0"/>
    <x v="0"/>
    <n v="0"/>
    <n v="0"/>
    <x v="2"/>
    <n v="0"/>
    <n v="0"/>
    <n v="0"/>
    <n v="0"/>
    <n v="0"/>
    <n v="0"/>
    <n v="0"/>
    <n v="0"/>
    <n v="0"/>
    <n v="0"/>
    <n v="0"/>
    <n v="0"/>
    <n v="1.2690355329949239"/>
    <n v="1.2690355329949239"/>
    <s v=""/>
  </r>
  <r>
    <n v="38"/>
    <x v="0"/>
    <x v="0"/>
    <n v="34"/>
    <x v="0"/>
    <x v="2"/>
    <x v="0"/>
    <x v="0"/>
    <x v="1"/>
    <s v="Bogotá D.C."/>
    <x v="16"/>
    <x v="2"/>
    <d v="1899-12-30T06:00:00"/>
    <d v="1899-12-30T08:00:00"/>
    <x v="0"/>
    <d v="1899-12-30T18:00:00"/>
    <x v="1"/>
    <d v="1899-12-30T20:00:00"/>
    <x v="2"/>
    <x v="2"/>
    <x v="2"/>
    <x v="3"/>
    <x v="1"/>
    <s v=""/>
    <x v="0"/>
    <x v="0"/>
    <n v="1.2690355329949239"/>
    <x v="9"/>
    <x v="6"/>
    <n v="1.2690355329949239"/>
    <n v="10"/>
    <n v="20"/>
    <n v="25.380710659898476"/>
    <x v="1"/>
    <n v="120.00000000000001"/>
    <n v="152.2842639593909"/>
    <x v="3"/>
    <n v="2.5380710659898478"/>
    <n v="2.5380710659898478"/>
    <n v="5.43"/>
    <n v="6.8908629441624365"/>
    <x v="1"/>
    <n v="14"/>
    <n v="17.766497461928935"/>
    <x v="1"/>
    <n v="55.283222049388115"/>
    <n v="70.156373159121969"/>
    <n v="6.8089494099650345"/>
    <n v="8.6407987436104499"/>
    <n v="40.833333333333343"/>
    <n v="51.818950930626073"/>
    <n v="867300"/>
    <n v="1100634.5177664976"/>
    <n v="1.8068750000000001E-2"/>
    <n v="2.2929885786802034E-2"/>
    <n v="40"/>
    <n v="50.761421319796952"/>
    <n v="0"/>
    <n v="1.2690355329949239"/>
    <s v=""/>
  </r>
  <r>
    <n v="39"/>
    <x v="0"/>
    <x v="1"/>
    <n v="47"/>
    <x v="1"/>
    <x v="0"/>
    <x v="0"/>
    <x v="2"/>
    <x v="3"/>
    <s v="Bogotá D.C."/>
    <x v="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40"/>
    <x v="0"/>
    <x v="1"/>
    <n v="47"/>
    <x v="1"/>
    <x v="0"/>
    <x v="0"/>
    <x v="2"/>
    <x v="3"/>
    <s v="Bogotá D.C."/>
    <x v="2"/>
    <x v="2"/>
    <d v="1899-12-30T00:00:00"/>
    <d v="1899-12-30T00:00:00"/>
    <x v="2"/>
    <d v="1899-12-30T00:00:00"/>
    <x v="3"/>
    <d v="1899-12-30T00:00:00"/>
    <x v="3"/>
    <x v="2"/>
    <x v="3"/>
    <x v="0"/>
    <x v="0"/>
    <s v=""/>
    <x v="8"/>
    <x v="5"/>
    <n v="0"/>
    <x v="8"/>
    <x v="5"/>
    <n v="0"/>
    <n v="13"/>
    <n v="0"/>
    <n v="0"/>
    <x v="0"/>
    <n v="0"/>
    <n v="0"/>
    <x v="2"/>
    <n v="0"/>
    <n v="0"/>
    <s v=""/>
    <n v="0"/>
    <x v="0"/>
    <n v="0"/>
    <n v="0"/>
    <x v="2"/>
    <n v="0"/>
    <n v="0"/>
    <n v="0"/>
    <n v="0"/>
    <n v="0"/>
    <n v="0"/>
    <n v="0"/>
    <n v="0"/>
    <n v="0"/>
    <n v="0"/>
    <n v="0"/>
    <n v="0"/>
    <n v="1.2690355329949239"/>
    <n v="1.2690355329949239"/>
    <s v=""/>
  </r>
  <r>
    <n v="41"/>
    <x v="0"/>
    <x v="0"/>
    <n v="35"/>
    <x v="0"/>
    <x v="1"/>
    <x v="0"/>
    <x v="2"/>
    <x v="3"/>
    <s v="Bogotá D.C."/>
    <x v="10"/>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42"/>
    <x v="0"/>
    <x v="0"/>
    <n v="38"/>
    <x v="0"/>
    <x v="3"/>
    <x v="0"/>
    <x v="3"/>
    <x v="3"/>
    <s v="Bogotá D.C."/>
    <x v="3"/>
    <x v="2"/>
    <d v="1899-12-30T00:00:00"/>
    <d v="1899-12-30T00:00:00"/>
    <x v="2"/>
    <d v="1899-12-30T00:00:00"/>
    <x v="3"/>
    <d v="1899-12-30T00:00:00"/>
    <x v="3"/>
    <x v="2"/>
    <x v="3"/>
    <x v="0"/>
    <x v="0"/>
    <s v=""/>
    <x v="3"/>
    <x v="3"/>
    <n v="1.2690355329949239"/>
    <x v="5"/>
    <x v="1"/>
    <n v="1.2690355329949239"/>
    <n v="13.000000000000002"/>
    <n v="0"/>
    <n v="0"/>
    <x v="0"/>
    <n v="0"/>
    <n v="0"/>
    <x v="2"/>
    <n v="0"/>
    <n v="0"/>
    <s v=""/>
    <n v="0"/>
    <x v="0"/>
    <n v="0"/>
    <n v="0"/>
    <x v="2"/>
    <n v="0"/>
    <n v="0"/>
    <n v="0"/>
    <n v="0"/>
    <n v="0"/>
    <n v="0"/>
    <n v="0"/>
    <n v="0"/>
    <n v="0"/>
    <n v="0"/>
    <n v="0"/>
    <n v="0"/>
    <n v="1.2690355329949239"/>
    <n v="1.2690355329949239"/>
    <s v=""/>
  </r>
  <r>
    <n v="43"/>
    <x v="0"/>
    <x v="0"/>
    <n v="35"/>
    <x v="0"/>
    <x v="1"/>
    <x v="0"/>
    <x v="0"/>
    <x v="3"/>
    <s v="Bogotá D.C."/>
    <x v="6"/>
    <x v="2"/>
    <d v="1899-12-30T00:00:00"/>
    <d v="1899-12-30T00:00:00"/>
    <x v="2"/>
    <d v="1899-12-30T00:00:00"/>
    <x v="3"/>
    <d v="1899-12-30T00:00:00"/>
    <x v="3"/>
    <x v="2"/>
    <x v="3"/>
    <x v="0"/>
    <x v="0"/>
    <s v=""/>
    <x v="5"/>
    <x v="1"/>
    <n v="1.2690355329949239"/>
    <x v="5"/>
    <x v="1"/>
    <n v="1.2690355329949239"/>
    <n v="13.000000000000002"/>
    <n v="0"/>
    <n v="0"/>
    <x v="0"/>
    <n v="0"/>
    <n v="0"/>
    <x v="2"/>
    <n v="0"/>
    <n v="0"/>
    <s v=""/>
    <n v="0"/>
    <x v="0"/>
    <n v="0"/>
    <n v="0"/>
    <x v="2"/>
    <n v="0"/>
    <n v="0"/>
    <n v="0"/>
    <n v="0"/>
    <n v="0"/>
    <n v="0"/>
    <n v="0"/>
    <n v="0"/>
    <n v="0"/>
    <n v="0"/>
    <n v="0"/>
    <n v="0"/>
    <n v="1.2690355329949239"/>
    <n v="1.2690355329949239"/>
    <s v=""/>
  </r>
  <r>
    <n v="44"/>
    <x v="0"/>
    <x v="0"/>
    <n v="38"/>
    <x v="0"/>
    <x v="1"/>
    <x v="0"/>
    <x v="0"/>
    <x v="1"/>
    <s v="Bogotá D.C."/>
    <x v="10"/>
    <x v="2"/>
    <d v="1899-12-30T00:00:00"/>
    <d v="1899-12-30T00:00:00"/>
    <x v="2"/>
    <d v="1899-12-30T00:00:00"/>
    <x v="3"/>
    <d v="1899-12-30T00:00:00"/>
    <x v="3"/>
    <x v="2"/>
    <x v="3"/>
    <x v="0"/>
    <x v="0"/>
    <s v=""/>
    <x v="8"/>
    <x v="5"/>
    <n v="0"/>
    <x v="8"/>
    <x v="5"/>
    <n v="0"/>
    <n v="13.999999999999998"/>
    <n v="0"/>
    <n v="0"/>
    <x v="0"/>
    <n v="0"/>
    <n v="0"/>
    <x v="2"/>
    <n v="0"/>
    <n v="0"/>
    <s v=""/>
    <n v="0"/>
    <x v="0"/>
    <n v="0"/>
    <n v="0"/>
    <x v="2"/>
    <n v="0"/>
    <n v="0"/>
    <n v="0"/>
    <n v="0"/>
    <n v="0"/>
    <n v="0"/>
    <n v="0"/>
    <n v="0"/>
    <n v="0"/>
    <n v="0"/>
    <n v="0"/>
    <n v="0"/>
    <n v="1.2690355329949239"/>
    <n v="1.2690355329949239"/>
    <s v=""/>
  </r>
  <r>
    <n v="45"/>
    <x v="0"/>
    <x v="0"/>
    <n v="37"/>
    <x v="0"/>
    <x v="1"/>
    <x v="0"/>
    <x v="0"/>
    <x v="3"/>
    <s v="Bogotá D.C."/>
    <x v="16"/>
    <x v="2"/>
    <d v="1899-12-30T00:00:00"/>
    <d v="1899-12-30T00:00:00"/>
    <x v="2"/>
    <d v="1899-12-30T00:00:00"/>
    <x v="3"/>
    <d v="1899-12-30T00:00:00"/>
    <x v="3"/>
    <x v="2"/>
    <x v="3"/>
    <x v="0"/>
    <x v="0"/>
    <s v=""/>
    <x v="2"/>
    <x v="2"/>
    <n v="1.2690355329949239"/>
    <x v="5"/>
    <x v="1"/>
    <n v="1.2690355329949239"/>
    <n v="10"/>
    <n v="0"/>
    <n v="0"/>
    <x v="0"/>
    <n v="0"/>
    <n v="0"/>
    <x v="2"/>
    <n v="0"/>
    <n v="0"/>
    <s v=""/>
    <n v="0"/>
    <x v="0"/>
    <n v="0"/>
    <n v="0"/>
    <x v="2"/>
    <n v="0"/>
    <n v="0"/>
    <n v="0"/>
    <n v="0"/>
    <n v="0"/>
    <n v="0"/>
    <n v="0"/>
    <n v="0"/>
    <n v="0"/>
    <n v="0"/>
    <n v="0"/>
    <n v="0"/>
    <n v="1.2690355329949239"/>
    <n v="1.2690355329949239"/>
    <s v=""/>
  </r>
  <r>
    <n v="46"/>
    <x v="0"/>
    <x v="1"/>
    <n v="36"/>
    <x v="0"/>
    <x v="1"/>
    <x v="0"/>
    <x v="2"/>
    <x v="1"/>
    <s v="Bogotá D.C."/>
    <x v="3"/>
    <x v="2"/>
    <d v="1899-12-30T00:00:00"/>
    <d v="1899-12-30T00:00:00"/>
    <x v="2"/>
    <d v="1899-12-30T00:00:00"/>
    <x v="3"/>
    <d v="1899-12-30T00:00:00"/>
    <x v="3"/>
    <x v="2"/>
    <x v="3"/>
    <x v="0"/>
    <x v="0"/>
    <s v=""/>
    <x v="5"/>
    <x v="1"/>
    <n v="1.2690355329949239"/>
    <x v="5"/>
    <x v="1"/>
    <n v="1.2690355329949239"/>
    <n v="10.500000000000002"/>
    <n v="0"/>
    <n v="0"/>
    <x v="0"/>
    <n v="0"/>
    <n v="0"/>
    <x v="2"/>
    <n v="0"/>
    <n v="0"/>
    <s v=""/>
    <n v="0"/>
    <x v="0"/>
    <n v="0"/>
    <n v="0"/>
    <x v="2"/>
    <n v="0"/>
    <n v="0"/>
    <n v="0"/>
    <n v="0"/>
    <n v="0"/>
    <n v="0"/>
    <n v="0"/>
    <n v="0"/>
    <n v="0"/>
    <n v="0"/>
    <n v="0"/>
    <n v="0"/>
    <n v="1.2690355329949239"/>
    <n v="1.2690355329949239"/>
    <s v=""/>
  </r>
  <r>
    <n v="47"/>
    <x v="0"/>
    <x v="0"/>
    <n v="58"/>
    <x v="4"/>
    <x v="2"/>
    <x v="0"/>
    <x v="2"/>
    <x v="1"/>
    <s v="Bogotá D.C."/>
    <x v="9"/>
    <x v="2"/>
    <d v="1899-12-30T00:00:00"/>
    <d v="1899-12-30T00:00:00"/>
    <x v="2"/>
    <d v="1899-12-30T00:00:00"/>
    <x v="3"/>
    <d v="1899-12-30T00:00:00"/>
    <x v="3"/>
    <x v="2"/>
    <x v="3"/>
    <x v="0"/>
    <x v="0"/>
    <s v=""/>
    <x v="2"/>
    <x v="2"/>
    <n v="1.2690355329949239"/>
    <x v="2"/>
    <x v="2"/>
    <n v="1.2690355329949239"/>
    <n v="13.000000000000002"/>
    <n v="0"/>
    <n v="0"/>
    <x v="0"/>
    <n v="0"/>
    <n v="0"/>
    <x v="2"/>
    <n v="0"/>
    <n v="0"/>
    <s v=""/>
    <n v="0"/>
    <x v="0"/>
    <n v="0"/>
    <n v="0"/>
    <x v="2"/>
    <n v="0"/>
    <n v="0"/>
    <n v="0"/>
    <n v="0"/>
    <n v="0"/>
    <n v="0"/>
    <n v="0"/>
    <n v="0"/>
    <n v="0"/>
    <n v="0"/>
    <n v="0"/>
    <n v="0"/>
    <n v="1.2690355329949239"/>
    <n v="1.2690355329949239"/>
    <s v=""/>
  </r>
  <r>
    <n v="48"/>
    <x v="0"/>
    <x v="0"/>
    <n v="35"/>
    <x v="0"/>
    <x v="1"/>
    <x v="0"/>
    <x v="0"/>
    <x v="3"/>
    <s v="Villavicencio (Meta)"/>
    <x v="12"/>
    <x v="2"/>
    <d v="1899-12-30T00:00:00"/>
    <d v="1899-12-30T00:00:00"/>
    <x v="2"/>
    <d v="1899-12-30T00:00:00"/>
    <x v="3"/>
    <d v="1899-12-30T00:00:00"/>
    <x v="3"/>
    <x v="2"/>
    <x v="3"/>
    <x v="0"/>
    <x v="0"/>
    <s v=""/>
    <x v="8"/>
    <x v="5"/>
    <n v="0"/>
    <x v="8"/>
    <x v="5"/>
    <n v="0"/>
    <n v="10.500000000000002"/>
    <n v="0"/>
    <n v="0"/>
    <x v="0"/>
    <n v="0"/>
    <n v="0"/>
    <x v="2"/>
    <n v="0"/>
    <n v="0"/>
    <s v=""/>
    <n v="0"/>
    <x v="0"/>
    <n v="0"/>
    <n v="0"/>
    <x v="2"/>
    <n v="0"/>
    <n v="0"/>
    <n v="0"/>
    <n v="0"/>
    <n v="0"/>
    <n v="0"/>
    <n v="0"/>
    <n v="0"/>
    <n v="0"/>
    <n v="0"/>
    <n v="0"/>
    <n v="0"/>
    <n v="1.2690355329949239"/>
    <n v="1.2690355329949239"/>
    <s v=""/>
  </r>
  <r>
    <n v="49"/>
    <x v="0"/>
    <x v="0"/>
    <n v="36"/>
    <x v="0"/>
    <x v="1"/>
    <x v="0"/>
    <x v="0"/>
    <x v="3"/>
    <s v="Cota"/>
    <x v="12"/>
    <x v="2"/>
    <d v="1899-12-30T00:00:00"/>
    <d v="1899-12-30T00:00:00"/>
    <x v="2"/>
    <d v="1899-12-30T00:00:00"/>
    <x v="3"/>
    <d v="1899-12-30T00:00:00"/>
    <x v="3"/>
    <x v="2"/>
    <x v="3"/>
    <x v="0"/>
    <x v="0"/>
    <s v=""/>
    <x v="8"/>
    <x v="5"/>
    <n v="0"/>
    <x v="8"/>
    <x v="5"/>
    <n v="0"/>
    <n v="11"/>
    <n v="0"/>
    <n v="0"/>
    <x v="0"/>
    <n v="0"/>
    <n v="0"/>
    <x v="2"/>
    <n v="0"/>
    <n v="0"/>
    <s v=""/>
    <n v="0"/>
    <x v="0"/>
    <n v="0"/>
    <n v="0"/>
    <x v="2"/>
    <n v="0"/>
    <n v="0"/>
    <n v="0"/>
    <n v="0"/>
    <n v="0"/>
    <n v="0"/>
    <n v="0"/>
    <n v="0"/>
    <n v="0"/>
    <n v="0"/>
    <n v="0"/>
    <n v="0"/>
    <n v="1.2690355329949239"/>
    <n v="1.2690355329949239"/>
    <s v=""/>
  </r>
  <r>
    <n v="50"/>
    <x v="0"/>
    <x v="0"/>
    <n v="53"/>
    <x v="4"/>
    <x v="2"/>
    <x v="0"/>
    <x v="0"/>
    <x v="3"/>
    <s v="Soledad Atlantico"/>
    <x v="12"/>
    <x v="2"/>
    <d v="1899-12-30T00:00:00"/>
    <d v="1899-12-30T00:00:00"/>
    <x v="2"/>
    <d v="1899-12-30T00:00:00"/>
    <x v="3"/>
    <d v="1899-12-30T00:00:00"/>
    <x v="3"/>
    <x v="2"/>
    <x v="3"/>
    <x v="0"/>
    <x v="0"/>
    <s v=""/>
    <x v="9"/>
    <x v="2"/>
    <n v="1.2690355329949239"/>
    <x v="2"/>
    <x v="2"/>
    <n v="1.2690355329949239"/>
    <n v="13.000000000000002"/>
    <n v="0"/>
    <n v="0"/>
    <x v="0"/>
    <n v="0"/>
    <n v="0"/>
    <x v="2"/>
    <n v="0"/>
    <n v="0"/>
    <s v=""/>
    <n v="0"/>
    <x v="0"/>
    <n v="0"/>
    <n v="0"/>
    <x v="2"/>
    <n v="0"/>
    <n v="0"/>
    <n v="0"/>
    <n v="0"/>
    <n v="0"/>
    <n v="0"/>
    <n v="0"/>
    <n v="0"/>
    <n v="0"/>
    <n v="0"/>
    <n v="0"/>
    <n v="0"/>
    <n v="1.2690355329949239"/>
    <n v="1.2690355329949239"/>
    <s v=""/>
  </r>
  <r>
    <n v="51"/>
    <x v="0"/>
    <x v="1"/>
    <n v="34"/>
    <x v="0"/>
    <x v="1"/>
    <x v="0"/>
    <x v="0"/>
    <x v="1"/>
    <s v="Bogotá D.C."/>
    <x v="0"/>
    <x v="2"/>
    <d v="1899-12-30T08:00:00"/>
    <d v="1899-12-30T09:00:00"/>
    <x v="1"/>
    <d v="1899-12-30T16:00:00"/>
    <x v="0"/>
    <d v="1899-12-30T17:00:00"/>
    <x v="0"/>
    <x v="0"/>
    <x v="0"/>
    <x v="0"/>
    <x v="0"/>
    <s v=""/>
    <x v="2"/>
    <x v="2"/>
    <n v="1.2690355329949239"/>
    <x v="0"/>
    <x v="0"/>
    <n v="0"/>
    <n v="6.9999999999999991"/>
    <n v="0"/>
    <n v="0"/>
    <x v="0"/>
    <n v="60.000000000000071"/>
    <n v="76.14213197969552"/>
    <x v="1"/>
    <n v="2.5380710659898478"/>
    <n v="0"/>
    <s v=""/>
    <n v="0"/>
    <x v="0"/>
    <n v="13"/>
    <n v="16.497461928934012"/>
    <x v="1"/>
    <n v="0"/>
    <n v="0"/>
    <n v="0"/>
    <n v="0"/>
    <n v="20.416666666666689"/>
    <n v="25.909475465313058"/>
    <n v="134246.57534246575"/>
    <n v="170363.67429246922"/>
    <n v="2.7968036529680365E-3"/>
    <n v="3.5492432144264424E-3"/>
    <n v="120.00000000000014"/>
    <n v="152.28426395939104"/>
    <n v="0"/>
    <n v="1.2690355329949239"/>
    <s v=""/>
  </r>
  <r>
    <n v="52"/>
    <x v="0"/>
    <x v="1"/>
    <n v="47"/>
    <x v="1"/>
    <x v="1"/>
    <x v="0"/>
    <x v="2"/>
    <x v="2"/>
    <s v="Bogotá D.C."/>
    <x v="3"/>
    <x v="2"/>
    <d v="1899-12-30T00:00:00"/>
    <d v="1899-12-30T00:00:00"/>
    <x v="2"/>
    <d v="1899-12-30T00:00:00"/>
    <x v="3"/>
    <d v="1899-12-30T00:00:00"/>
    <x v="3"/>
    <x v="2"/>
    <x v="3"/>
    <x v="0"/>
    <x v="0"/>
    <s v=""/>
    <x v="8"/>
    <x v="5"/>
    <n v="0"/>
    <x v="8"/>
    <x v="5"/>
    <n v="0"/>
    <n v="11"/>
    <n v="0"/>
    <n v="0"/>
    <x v="0"/>
    <n v="0"/>
    <n v="0"/>
    <x v="2"/>
    <n v="0"/>
    <n v="0"/>
    <s v=""/>
    <n v="0"/>
    <x v="0"/>
    <n v="0"/>
    <n v="0"/>
    <x v="2"/>
    <n v="0"/>
    <n v="0"/>
    <n v="0"/>
    <n v="0"/>
    <n v="0"/>
    <n v="0"/>
    <n v="0"/>
    <n v="0"/>
    <n v="0"/>
    <n v="0"/>
    <n v="0"/>
    <n v="0"/>
    <n v="1.2690355329949239"/>
    <n v="1.2690355329949239"/>
    <s v=""/>
  </r>
  <r>
    <n v="53"/>
    <x v="0"/>
    <x v="0"/>
    <n v="36"/>
    <x v="0"/>
    <x v="1"/>
    <x v="0"/>
    <x v="0"/>
    <x v="1"/>
    <s v="Zipaquirá"/>
    <x v="12"/>
    <x v="2"/>
    <d v="1899-12-30T00:00:00"/>
    <d v="1899-12-30T00:00:00"/>
    <x v="2"/>
    <d v="1899-12-30T00:00:00"/>
    <x v="3"/>
    <d v="1899-12-30T00:00:00"/>
    <x v="3"/>
    <x v="2"/>
    <x v="3"/>
    <x v="0"/>
    <x v="0"/>
    <s v=""/>
    <x v="8"/>
    <x v="5"/>
    <n v="0"/>
    <x v="8"/>
    <x v="5"/>
    <n v="0"/>
    <n v="8"/>
    <n v="0"/>
    <n v="0"/>
    <x v="0"/>
    <n v="0"/>
    <n v="0"/>
    <x v="2"/>
    <n v="0"/>
    <n v="0"/>
    <s v=""/>
    <n v="0"/>
    <x v="0"/>
    <n v="0"/>
    <n v="0"/>
    <x v="2"/>
    <n v="0"/>
    <n v="0"/>
    <n v="0"/>
    <n v="0"/>
    <n v="0"/>
    <n v="0"/>
    <n v="0"/>
    <n v="0"/>
    <n v="0"/>
    <n v="0"/>
    <n v="0"/>
    <n v="0"/>
    <n v="1.2690355329949239"/>
    <n v="1.2690355329949239"/>
    <s v=""/>
  </r>
  <r>
    <n v="54"/>
    <x v="0"/>
    <x v="1"/>
    <n v="41"/>
    <x v="1"/>
    <x v="1"/>
    <x v="0"/>
    <x v="0"/>
    <x v="3"/>
    <s v="Bogotá D.C."/>
    <x v="11"/>
    <x v="2"/>
    <d v="1899-12-30T08:00:00"/>
    <d v="1899-12-30T09:00:00"/>
    <x v="1"/>
    <d v="1899-12-30T16:00:00"/>
    <x v="0"/>
    <d v="1899-12-30T17:00:00"/>
    <x v="1"/>
    <x v="1"/>
    <x v="1"/>
    <x v="0"/>
    <x v="0"/>
    <s v=""/>
    <x v="1"/>
    <x v="1"/>
    <n v="0"/>
    <x v="1"/>
    <x v="1"/>
    <n v="0"/>
    <n v="6.9999999999999991"/>
    <n v="0"/>
    <n v="0"/>
    <x v="0"/>
    <n v="60.000000000000071"/>
    <n v="76.14213197969552"/>
    <x v="1"/>
    <n v="2.5380710659898478"/>
    <n v="0"/>
    <s v=""/>
    <n v="0"/>
    <x v="0"/>
    <n v="22.7"/>
    <n v="28.80710659898477"/>
    <x v="3"/>
    <n v="434.5442374358974"/>
    <n v="551.45207796433681"/>
    <n v="57.041025641025634"/>
    <n v="72.387088376936092"/>
    <n v="20.416666666666689"/>
    <n v="25.909475465313058"/>
    <n v="597956.6210045662"/>
    <n v="758828.19924437336"/>
    <n v="7.6661105256995666E-3"/>
    <n v="9.7285666569791457E-3"/>
    <n v="0"/>
    <n v="0"/>
    <n v="1.2690355329949239"/>
    <n v="1.2690355329949239"/>
    <s v=""/>
  </r>
  <r>
    <n v="55"/>
    <x v="0"/>
    <x v="0"/>
    <n v="36"/>
    <x v="0"/>
    <x v="1"/>
    <x v="0"/>
    <x v="0"/>
    <x v="3"/>
    <s v="Bogotá D.C."/>
    <x v="10"/>
    <x v="2"/>
    <d v="1899-12-30T00:00:00"/>
    <d v="1899-12-30T00:00:00"/>
    <x v="2"/>
    <d v="1899-12-30T00:00:00"/>
    <x v="3"/>
    <d v="1899-12-30T00:00:00"/>
    <x v="3"/>
    <x v="2"/>
    <x v="3"/>
    <x v="0"/>
    <x v="0"/>
    <s v=""/>
    <x v="2"/>
    <x v="2"/>
    <n v="1.2690355329949239"/>
    <x v="2"/>
    <x v="2"/>
    <n v="1.2690355329949239"/>
    <n v="12"/>
    <n v="0"/>
    <n v="0"/>
    <x v="0"/>
    <n v="0"/>
    <n v="0"/>
    <x v="2"/>
    <n v="0"/>
    <n v="0"/>
    <s v=""/>
    <n v="0"/>
    <x v="0"/>
    <n v="0"/>
    <n v="0"/>
    <x v="2"/>
    <n v="0"/>
    <n v="0"/>
    <n v="0"/>
    <n v="0"/>
    <n v="0"/>
    <n v="0"/>
    <n v="0"/>
    <n v="0"/>
    <n v="0"/>
    <n v="0"/>
    <n v="0"/>
    <n v="0"/>
    <n v="1.2690355329949239"/>
    <n v="1.2690355329949239"/>
    <s v=""/>
  </r>
  <r>
    <n v="56"/>
    <x v="0"/>
    <x v="0"/>
    <n v="50"/>
    <x v="4"/>
    <x v="1"/>
    <x v="0"/>
    <x v="0"/>
    <x v="0"/>
    <s v="Bogotá D.C."/>
    <x v="11"/>
    <x v="0"/>
    <d v="1899-12-30T07:00:00"/>
    <d v="1899-12-30T08:30:00"/>
    <x v="0"/>
    <d v="1899-12-30T16:00:00"/>
    <x v="0"/>
    <d v="1899-12-30T18:00:00"/>
    <x v="2"/>
    <x v="2"/>
    <x v="2"/>
    <x v="0"/>
    <x v="0"/>
    <s v=""/>
    <x v="2"/>
    <x v="2"/>
    <n v="0"/>
    <x v="0"/>
    <x v="0"/>
    <n v="1.2690355329949239"/>
    <n v="7.4999999999999982"/>
    <n v="0"/>
    <n v="0"/>
    <x v="0"/>
    <n v="105.00000000000003"/>
    <n v="133.24873096446706"/>
    <x v="1"/>
    <n v="2.5380710659898478"/>
    <n v="0"/>
    <s v=""/>
    <n v="0"/>
    <x v="0"/>
    <n v="26.017185000000012"/>
    <n v="33.016732233502552"/>
    <x v="3"/>
    <n v="155.50928026063707"/>
    <n v="197.34680236121457"/>
    <n v="19.153276216947123"/>
    <n v="24.306188092572491"/>
    <n v="35.729166666666679"/>
    <n v="45.341582064297818"/>
    <n v="1445500"/>
    <n v="1834390.8629441625"/>
    <n v="6.0229166666666667E-2"/>
    <n v="7.6432952622673439E-2"/>
    <n v="0"/>
    <n v="0"/>
    <n v="1.2690355329949239"/>
    <n v="1.2690355329949239"/>
    <s v=""/>
  </r>
  <r>
    <n v="57"/>
    <x v="0"/>
    <x v="0"/>
    <n v="32"/>
    <x v="0"/>
    <x v="1"/>
    <x v="0"/>
    <x v="0"/>
    <x v="0"/>
    <s v="MOsquera"/>
    <x v="12"/>
    <x v="2"/>
    <d v="1899-12-30T00:00:00"/>
    <d v="1899-12-30T00:00:00"/>
    <x v="2"/>
    <d v="1899-12-30T00:00:00"/>
    <x v="3"/>
    <d v="1899-12-30T00:00:00"/>
    <x v="3"/>
    <x v="2"/>
    <x v="3"/>
    <x v="0"/>
    <x v="0"/>
    <s v=""/>
    <x v="0"/>
    <x v="0"/>
    <n v="1.2690355329949239"/>
    <x v="6"/>
    <x v="2"/>
    <n v="1.2690355329949239"/>
    <n v="9"/>
    <n v="0"/>
    <n v="0"/>
    <x v="0"/>
    <n v="0"/>
    <n v="0"/>
    <x v="2"/>
    <n v="0"/>
    <n v="0"/>
    <s v=""/>
    <n v="0"/>
    <x v="0"/>
    <n v="0"/>
    <n v="0"/>
    <x v="2"/>
    <n v="0"/>
    <n v="0"/>
    <n v="0"/>
    <n v="0"/>
    <n v="0"/>
    <n v="0"/>
    <n v="0"/>
    <n v="0"/>
    <n v="0"/>
    <n v="0"/>
    <n v="0"/>
    <n v="0"/>
    <n v="1.2690355329949239"/>
    <n v="1.2690355329949239"/>
    <s v=""/>
  </r>
  <r>
    <n v="58"/>
    <x v="0"/>
    <x v="0"/>
    <n v="32"/>
    <x v="0"/>
    <x v="0"/>
    <x v="0"/>
    <x v="0"/>
    <x v="1"/>
    <s v="Bogotá D.C."/>
    <x v="4"/>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59"/>
    <x v="0"/>
    <x v="1"/>
    <n v="46"/>
    <x v="1"/>
    <x v="1"/>
    <x v="0"/>
    <x v="0"/>
    <x v="0"/>
    <s v="Cajicá"/>
    <x v="12"/>
    <x v="2"/>
    <d v="1899-12-30T00:00:00"/>
    <d v="1899-12-30T00:00:00"/>
    <x v="2"/>
    <d v="1899-12-30T00:00:00"/>
    <x v="3"/>
    <d v="1899-12-30T00:00:00"/>
    <x v="3"/>
    <x v="2"/>
    <x v="3"/>
    <x v="0"/>
    <x v="0"/>
    <s v=""/>
    <x v="6"/>
    <x v="2"/>
    <n v="1.2690355329949239"/>
    <x v="6"/>
    <x v="2"/>
    <n v="1.2690355329949239"/>
    <n v="12"/>
    <n v="0"/>
    <n v="0"/>
    <x v="0"/>
    <n v="0"/>
    <n v="0"/>
    <x v="2"/>
    <n v="0"/>
    <n v="0"/>
    <s v=""/>
    <n v="0"/>
    <x v="0"/>
    <n v="0"/>
    <n v="0"/>
    <x v="2"/>
    <n v="0"/>
    <n v="0"/>
    <n v="0"/>
    <n v="0"/>
    <n v="0"/>
    <n v="0"/>
    <n v="0"/>
    <n v="0"/>
    <n v="0"/>
    <n v="0"/>
    <n v="0"/>
    <n v="0"/>
    <n v="1.2690355329949239"/>
    <n v="1.2690355329949239"/>
    <s v=""/>
  </r>
  <r>
    <n v="60"/>
    <x v="0"/>
    <x v="0"/>
    <n v="45"/>
    <x v="1"/>
    <x v="2"/>
    <x v="0"/>
    <x v="1"/>
    <x v="0"/>
    <s v="Bogotá D.C."/>
    <x v="16"/>
    <x v="2"/>
    <d v="1899-12-30T00:00:00"/>
    <d v="1899-12-30T00:00:00"/>
    <x v="2"/>
    <d v="1899-12-30T00:00:00"/>
    <x v="3"/>
    <d v="1899-12-30T00:00:00"/>
    <x v="3"/>
    <x v="2"/>
    <x v="3"/>
    <x v="0"/>
    <x v="0"/>
    <s v=""/>
    <x v="2"/>
    <x v="2"/>
    <n v="1.2690355329949239"/>
    <x v="2"/>
    <x v="2"/>
    <n v="1.2690355329949239"/>
    <n v="13.000000000000002"/>
    <n v="0"/>
    <n v="0"/>
    <x v="0"/>
    <n v="0"/>
    <n v="0"/>
    <x v="2"/>
    <n v="0"/>
    <n v="0"/>
    <s v=""/>
    <n v="0"/>
    <x v="0"/>
    <n v="0"/>
    <n v="0"/>
    <x v="2"/>
    <n v="0"/>
    <n v="0"/>
    <n v="0"/>
    <n v="0"/>
    <n v="0"/>
    <n v="0"/>
    <n v="0"/>
    <n v="0"/>
    <n v="0"/>
    <n v="0"/>
    <n v="0"/>
    <n v="0"/>
    <n v="1.2690355329949239"/>
    <n v="1.2690355329949239"/>
    <s v=""/>
  </r>
  <r>
    <n v="61"/>
    <x v="0"/>
    <x v="0"/>
    <n v="38"/>
    <x v="0"/>
    <x v="1"/>
    <x v="0"/>
    <x v="0"/>
    <x v="0"/>
    <s v="Soacha"/>
    <x v="1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62"/>
    <x v="0"/>
    <x v="0"/>
    <n v="33"/>
    <x v="0"/>
    <x v="1"/>
    <x v="0"/>
    <x v="0"/>
    <x v="1"/>
    <s v="Bogotá D.C."/>
    <x v="13"/>
    <x v="2"/>
    <d v="1899-12-30T00:00:00"/>
    <d v="1899-12-30T00:00:00"/>
    <x v="2"/>
    <d v="1899-12-30T00:00:00"/>
    <x v="3"/>
    <d v="1899-12-30T00:00:00"/>
    <x v="3"/>
    <x v="2"/>
    <x v="3"/>
    <x v="0"/>
    <x v="0"/>
    <s v=""/>
    <x v="7"/>
    <x v="2"/>
    <n v="1.2690355329949239"/>
    <x v="7"/>
    <x v="2"/>
    <n v="1.2690355329949239"/>
    <n v="10"/>
    <n v="0"/>
    <n v="0"/>
    <x v="0"/>
    <n v="0"/>
    <n v="0"/>
    <x v="2"/>
    <n v="0"/>
    <n v="0"/>
    <s v=""/>
    <n v="0"/>
    <x v="0"/>
    <n v="0"/>
    <n v="0"/>
    <x v="2"/>
    <n v="0"/>
    <n v="0"/>
    <n v="0"/>
    <n v="0"/>
    <n v="0"/>
    <n v="0"/>
    <n v="0"/>
    <n v="0"/>
    <n v="0"/>
    <n v="0"/>
    <n v="0"/>
    <n v="0"/>
    <n v="1.2690355329949239"/>
    <n v="1.2690355329949239"/>
    <s v=""/>
  </r>
  <r>
    <n v="63"/>
    <x v="0"/>
    <x v="2"/>
    <n v="28"/>
    <x v="2"/>
    <x v="3"/>
    <x v="0"/>
    <x v="2"/>
    <x v="1"/>
    <s v="Bogotá D.C."/>
    <x v="9"/>
    <x v="2"/>
    <d v="1899-12-30T09:00:00"/>
    <d v="1899-12-30T10:00:00"/>
    <x v="4"/>
    <d v="1899-12-30T18:00:00"/>
    <x v="1"/>
    <d v="1899-12-30T20:00:00"/>
    <x v="2"/>
    <x v="2"/>
    <x v="2"/>
    <x v="0"/>
    <x v="0"/>
    <s v=""/>
    <x v="2"/>
    <x v="2"/>
    <n v="0"/>
    <x v="3"/>
    <x v="3"/>
    <n v="1.2690355329949239"/>
    <n v="8"/>
    <n v="0"/>
    <n v="0"/>
    <x v="0"/>
    <n v="90.000000000000043"/>
    <n v="114.2131979695432"/>
    <x v="1"/>
    <n v="2.5380710659898478"/>
    <n v="0"/>
    <s v=""/>
    <n v="0"/>
    <x v="0"/>
    <n v="6.1"/>
    <n v="7.7411167512690353"/>
    <x v="0"/>
    <n v="7.2921540865384609"/>
    <n v="9.2540026478914488"/>
    <n v="0.89813701923076927"/>
    <n v="1.1397677909019914"/>
    <n v="30.625000000000014"/>
    <n v="38.864213197969562"/>
    <n v="2940000"/>
    <n v="3730964.4670050764"/>
    <n v="6.1249999999999999E-2"/>
    <n v="7.772842639593909E-2"/>
    <n v="0"/>
    <n v="0"/>
    <n v="1.2690355329949239"/>
    <n v="1.2690355329949239"/>
    <s v=""/>
  </r>
  <r>
    <n v="64"/>
    <x v="0"/>
    <x v="0"/>
    <n v="47"/>
    <x v="1"/>
    <x v="1"/>
    <x v="0"/>
    <x v="0"/>
    <x v="3"/>
    <s v="Bogotá D.C."/>
    <x v="3"/>
    <x v="2"/>
    <d v="1899-12-30T00:00:00"/>
    <d v="1899-12-30T00:00:00"/>
    <x v="2"/>
    <d v="1899-12-30T00:00:00"/>
    <x v="3"/>
    <d v="1899-12-30T00:00:00"/>
    <x v="3"/>
    <x v="2"/>
    <x v="3"/>
    <x v="0"/>
    <x v="0"/>
    <s v=""/>
    <x v="2"/>
    <x v="2"/>
    <n v="1.2690355329949239"/>
    <x v="2"/>
    <x v="2"/>
    <n v="1.2690355329949239"/>
    <n v="11.999999999999998"/>
    <n v="0"/>
    <n v="0"/>
    <x v="0"/>
    <n v="0"/>
    <n v="0"/>
    <x v="2"/>
    <n v="0"/>
    <n v="0"/>
    <s v=""/>
    <n v="0"/>
    <x v="0"/>
    <n v="0"/>
    <n v="0"/>
    <x v="2"/>
    <n v="0"/>
    <n v="0"/>
    <n v="0"/>
    <n v="0"/>
    <n v="0"/>
    <n v="0"/>
    <n v="0"/>
    <n v="0"/>
    <n v="0"/>
    <n v="0"/>
    <n v="0"/>
    <n v="0"/>
    <n v="1.2690355329949239"/>
    <n v="1.2690355329949239"/>
    <s v=""/>
  </r>
  <r>
    <n v="65"/>
    <x v="0"/>
    <x v="0"/>
    <n v="31"/>
    <x v="0"/>
    <x v="1"/>
    <x v="0"/>
    <x v="0"/>
    <x v="4"/>
    <s v="Madrid"/>
    <x v="12"/>
    <x v="2"/>
    <d v="1899-12-30T00:00:00"/>
    <d v="1899-12-30T00:00:00"/>
    <x v="2"/>
    <d v="1899-12-30T00:00:00"/>
    <x v="3"/>
    <d v="1899-12-30T00:00:00"/>
    <x v="3"/>
    <x v="2"/>
    <x v="3"/>
    <x v="0"/>
    <x v="0"/>
    <s v=""/>
    <x v="8"/>
    <x v="5"/>
    <n v="0"/>
    <x v="8"/>
    <x v="5"/>
    <n v="0"/>
    <n v="12"/>
    <n v="0"/>
    <n v="0"/>
    <x v="0"/>
    <n v="0"/>
    <n v="0"/>
    <x v="2"/>
    <n v="0"/>
    <n v="0"/>
    <s v=""/>
    <n v="0"/>
    <x v="0"/>
    <n v="0"/>
    <n v="0"/>
    <x v="2"/>
    <n v="0"/>
    <n v="0"/>
    <n v="0"/>
    <n v="0"/>
    <n v="0"/>
    <n v="0"/>
    <n v="0"/>
    <n v="0"/>
    <n v="0"/>
    <n v="0"/>
    <n v="0"/>
    <n v="0"/>
    <n v="1.2690355329949239"/>
    <n v="1.2690355329949239"/>
    <s v=""/>
  </r>
  <r>
    <n v="66"/>
    <x v="0"/>
    <x v="0"/>
    <n v="38"/>
    <x v="0"/>
    <x v="0"/>
    <x v="0"/>
    <x v="2"/>
    <x v="0"/>
    <s v="Bogotá D.C."/>
    <x v="0"/>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67"/>
    <x v="0"/>
    <x v="0"/>
    <n v="30"/>
    <x v="0"/>
    <x v="0"/>
    <x v="0"/>
    <x v="3"/>
    <x v="1"/>
    <s v="Bogotá D.C."/>
    <x v="3"/>
    <x v="2"/>
    <d v="1899-12-30T00:00:00"/>
    <d v="1899-12-30T00:00:00"/>
    <x v="2"/>
    <d v="1899-12-30T00:00:00"/>
    <x v="3"/>
    <d v="1899-12-30T00:00:00"/>
    <x v="3"/>
    <x v="2"/>
    <x v="3"/>
    <x v="0"/>
    <x v="0"/>
    <s v=""/>
    <x v="5"/>
    <x v="1"/>
    <n v="1.2690355329949239"/>
    <x v="2"/>
    <x v="2"/>
    <n v="1.2690355329949239"/>
    <n v="10"/>
    <n v="0"/>
    <n v="0"/>
    <x v="0"/>
    <n v="0"/>
    <n v="0"/>
    <x v="2"/>
    <n v="0"/>
    <n v="0"/>
    <s v=""/>
    <n v="0"/>
    <x v="0"/>
    <n v="0"/>
    <n v="0"/>
    <x v="2"/>
    <n v="0"/>
    <n v="0"/>
    <n v="0"/>
    <n v="0"/>
    <n v="0"/>
    <n v="0"/>
    <n v="0"/>
    <n v="0"/>
    <n v="0"/>
    <n v="0"/>
    <n v="0"/>
    <n v="0"/>
    <n v="1.2690355329949239"/>
    <n v="1.2690355329949239"/>
    <s v=""/>
  </r>
  <r>
    <n v="68"/>
    <x v="0"/>
    <x v="0"/>
    <n v="46"/>
    <x v="1"/>
    <x v="1"/>
    <x v="0"/>
    <x v="0"/>
    <x v="2"/>
    <s v="Madrid"/>
    <x v="12"/>
    <x v="2"/>
    <d v="1899-12-30T00:00:00"/>
    <d v="1899-12-30T00:00:00"/>
    <x v="2"/>
    <d v="1899-12-30T00:00:00"/>
    <x v="3"/>
    <d v="1899-12-30T00:00:00"/>
    <x v="3"/>
    <x v="2"/>
    <x v="3"/>
    <x v="0"/>
    <x v="0"/>
    <s v=""/>
    <x v="6"/>
    <x v="2"/>
    <n v="1.2690355329949239"/>
    <x v="6"/>
    <x v="2"/>
    <n v="1.2690355329949239"/>
    <n v="10.499999999999998"/>
    <n v="0"/>
    <n v="0"/>
    <x v="0"/>
    <n v="0"/>
    <n v="0"/>
    <x v="2"/>
    <n v="0"/>
    <n v="0"/>
    <s v=""/>
    <n v="0"/>
    <x v="0"/>
    <n v="0"/>
    <n v="0"/>
    <x v="2"/>
    <n v="0"/>
    <n v="0"/>
    <n v="0"/>
    <n v="0"/>
    <n v="0"/>
    <n v="0"/>
    <n v="0"/>
    <n v="0"/>
    <n v="0"/>
    <n v="0"/>
    <n v="0"/>
    <n v="0"/>
    <n v="1.2690355329949239"/>
    <n v="1.2690355329949239"/>
    <s v=""/>
  </r>
  <r>
    <n v="69"/>
    <x v="0"/>
    <x v="0"/>
    <n v="50"/>
    <x v="4"/>
    <x v="2"/>
    <x v="0"/>
    <x v="2"/>
    <x v="2"/>
    <s v="Bogotá D.C."/>
    <x v="8"/>
    <x v="2"/>
    <d v="1899-12-30T00:00:00"/>
    <d v="1899-12-30T00:00:00"/>
    <x v="2"/>
    <d v="1899-12-30T00:00:00"/>
    <x v="3"/>
    <d v="1899-12-30T00:00:00"/>
    <x v="3"/>
    <x v="2"/>
    <x v="3"/>
    <x v="0"/>
    <x v="0"/>
    <s v=""/>
    <x v="8"/>
    <x v="5"/>
    <n v="0"/>
    <x v="8"/>
    <x v="5"/>
    <n v="0"/>
    <n v="10.500000000000002"/>
    <n v="0"/>
    <n v="0"/>
    <x v="0"/>
    <n v="0"/>
    <n v="0"/>
    <x v="2"/>
    <n v="0"/>
    <n v="0"/>
    <s v=""/>
    <n v="0"/>
    <x v="0"/>
    <n v="0"/>
    <n v="0"/>
    <x v="2"/>
    <n v="0"/>
    <n v="0"/>
    <n v="0"/>
    <n v="0"/>
    <n v="0"/>
    <n v="0"/>
    <n v="0"/>
    <n v="0"/>
    <n v="0"/>
    <n v="0"/>
    <n v="0"/>
    <n v="0"/>
    <n v="1.2690355329949239"/>
    <n v="1.2690355329949239"/>
    <s v=""/>
  </r>
  <r>
    <n v="70"/>
    <x v="0"/>
    <x v="0"/>
    <n v="40"/>
    <x v="1"/>
    <x v="1"/>
    <x v="0"/>
    <x v="0"/>
    <x v="0"/>
    <s v="Bogotá D.C."/>
    <x v="3"/>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71"/>
    <x v="0"/>
    <x v="1"/>
    <n v="49"/>
    <x v="1"/>
    <x v="2"/>
    <x v="0"/>
    <x v="2"/>
    <x v="3"/>
    <s v="Bogotá D.C."/>
    <x v="4"/>
    <x v="2"/>
    <d v="1899-12-30T00:00:00"/>
    <d v="1899-12-30T00:00:00"/>
    <x v="2"/>
    <d v="1899-12-30T00:00:00"/>
    <x v="3"/>
    <d v="1899-12-30T00:00:00"/>
    <x v="3"/>
    <x v="2"/>
    <x v="3"/>
    <x v="0"/>
    <x v="0"/>
    <s v=""/>
    <x v="7"/>
    <x v="2"/>
    <n v="1.2690355329949239"/>
    <x v="7"/>
    <x v="2"/>
    <n v="1.2690355329949239"/>
    <n v="11"/>
    <n v="0"/>
    <n v="0"/>
    <x v="0"/>
    <n v="0"/>
    <n v="0"/>
    <x v="2"/>
    <n v="0"/>
    <n v="0"/>
    <s v=""/>
    <n v="0"/>
    <x v="0"/>
    <n v="0"/>
    <n v="0"/>
    <x v="2"/>
    <n v="0"/>
    <n v="0"/>
    <n v="0"/>
    <n v="0"/>
    <n v="0"/>
    <n v="0"/>
    <n v="0"/>
    <n v="0"/>
    <n v="0"/>
    <n v="0"/>
    <n v="0"/>
    <n v="0"/>
    <n v="1.2690355329949239"/>
    <n v="1.2690355329949239"/>
    <s v=""/>
  </r>
  <r>
    <n v="72"/>
    <x v="0"/>
    <x v="1"/>
    <n v="33"/>
    <x v="0"/>
    <x v="1"/>
    <x v="0"/>
    <x v="0"/>
    <x v="3"/>
    <s v="Bogotá D.C."/>
    <x v="6"/>
    <x v="2"/>
    <d v="1899-12-30T00:00:00"/>
    <d v="1899-12-30T00:00:00"/>
    <x v="2"/>
    <d v="1899-12-30T00:00:00"/>
    <x v="3"/>
    <d v="1899-12-30T00:00:00"/>
    <x v="3"/>
    <x v="2"/>
    <x v="3"/>
    <x v="0"/>
    <x v="0"/>
    <s v=""/>
    <x v="8"/>
    <x v="5"/>
    <n v="0"/>
    <x v="8"/>
    <x v="5"/>
    <n v="0"/>
    <n v="15"/>
    <n v="0"/>
    <n v="0"/>
    <x v="0"/>
    <n v="0"/>
    <n v="0"/>
    <x v="2"/>
    <n v="0"/>
    <n v="0"/>
    <s v=""/>
    <n v="0"/>
    <x v="0"/>
    <n v="0"/>
    <n v="0"/>
    <x v="2"/>
    <n v="0"/>
    <n v="0"/>
    <n v="0"/>
    <n v="0"/>
    <n v="0"/>
    <n v="0"/>
    <n v="0"/>
    <n v="0"/>
    <n v="0"/>
    <n v="0"/>
    <n v="0"/>
    <n v="0"/>
    <n v="1.2690355329949239"/>
    <n v="1.2690355329949239"/>
    <s v=""/>
  </r>
  <r>
    <n v="73"/>
    <x v="0"/>
    <x v="0"/>
    <n v="57"/>
    <x v="4"/>
    <x v="1"/>
    <x v="0"/>
    <x v="3"/>
    <x v="3"/>
    <s v="Bogotá D.C."/>
    <x v="4"/>
    <x v="0"/>
    <d v="1899-12-30T08:30:00"/>
    <d v="1899-12-30T08:45:00"/>
    <x v="0"/>
    <d v="1899-12-30T18:00:00"/>
    <x v="1"/>
    <d v="1899-12-30T18:15:00"/>
    <x v="7"/>
    <x v="2"/>
    <x v="4"/>
    <x v="0"/>
    <x v="0"/>
    <s v=""/>
    <x v="4"/>
    <x v="4"/>
    <n v="0"/>
    <x v="4"/>
    <x v="4"/>
    <n v="0"/>
    <n v="9.25"/>
    <n v="0"/>
    <n v="0"/>
    <x v="0"/>
    <n v="14.999999999999947"/>
    <n v="19.035532994923791"/>
    <x v="2"/>
    <n v="2.5380710659898478"/>
    <n v="0"/>
    <s v=""/>
    <n v="0"/>
    <x v="0"/>
    <n v="0.84999999999999687"/>
    <n v="1.0786802030456812"/>
    <x v="2"/>
    <n v="0"/>
    <n v="0"/>
    <n v="0"/>
    <n v="0"/>
    <n v="5.1041666666666483"/>
    <n v="6.4773688663282343"/>
    <n v="0"/>
    <n v="0"/>
    <n v="0"/>
    <n v="0"/>
    <n v="29.999999999999893"/>
    <n v="38.071065989847583"/>
    <n v="1.2690355329949239"/>
    <n v="1.2690355329949239"/>
    <s v=""/>
  </r>
  <r>
    <n v="74"/>
    <x v="0"/>
    <x v="0"/>
    <n v="43"/>
    <x v="1"/>
    <x v="1"/>
    <x v="0"/>
    <x v="2"/>
    <x v="3"/>
    <s v="Bogotá D.C."/>
    <x v="10"/>
    <x v="2"/>
    <d v="1899-12-30T00:00:00"/>
    <d v="1899-12-30T00:00:00"/>
    <x v="2"/>
    <d v="1899-12-30T00:00:00"/>
    <x v="3"/>
    <d v="1899-12-30T00:00:00"/>
    <x v="3"/>
    <x v="2"/>
    <x v="3"/>
    <x v="0"/>
    <x v="0"/>
    <s v=""/>
    <x v="5"/>
    <x v="1"/>
    <n v="1.2690355329949239"/>
    <x v="0"/>
    <x v="0"/>
    <n v="1.2690355329949239"/>
    <n v="10.500000000000002"/>
    <n v="0"/>
    <n v="0"/>
    <x v="0"/>
    <n v="0"/>
    <n v="0"/>
    <x v="2"/>
    <n v="0"/>
    <n v="0"/>
    <s v=""/>
    <n v="0"/>
    <x v="0"/>
    <n v="0"/>
    <n v="0"/>
    <x v="2"/>
    <n v="0"/>
    <n v="0"/>
    <n v="0"/>
    <n v="0"/>
    <n v="0"/>
    <n v="0"/>
    <n v="0"/>
    <n v="0"/>
    <n v="0"/>
    <n v="0"/>
    <n v="0"/>
    <n v="0"/>
    <n v="1.2690355329949239"/>
    <n v="1.2690355329949239"/>
    <s v=""/>
  </r>
  <r>
    <n v="75"/>
    <x v="0"/>
    <x v="0"/>
    <n v="29"/>
    <x v="2"/>
    <x v="1"/>
    <x v="0"/>
    <x v="3"/>
    <x v="1"/>
    <s v="Bogotá D.C."/>
    <x v="3"/>
    <x v="2"/>
    <d v="1899-12-30T08:00:00"/>
    <d v="1899-12-30T09:00:00"/>
    <x v="1"/>
    <d v="1899-12-30T17:00:00"/>
    <x v="2"/>
    <d v="1899-12-30T18:00:00"/>
    <x v="8"/>
    <x v="1"/>
    <x v="5"/>
    <x v="0"/>
    <x v="0"/>
    <s v=""/>
    <x v="9"/>
    <x v="2"/>
    <n v="1.2690355329949239"/>
    <x v="10"/>
    <x v="2"/>
    <n v="1.2690355329949239"/>
    <n v="8"/>
    <n v="0"/>
    <n v="0"/>
    <x v="0"/>
    <n v="59.999999999999986"/>
    <n v="76.142131979695421"/>
    <x v="0"/>
    <n v="2.5380710659898478"/>
    <n v="0"/>
    <s v=""/>
    <n v="0"/>
    <x v="0"/>
    <n v="22"/>
    <n v="27.918781725888326"/>
    <x v="3"/>
    <n v="391.06246666666664"/>
    <n v="496.27216582064295"/>
    <n v="51.333333333333329"/>
    <n v="65.143824027072753"/>
    <n v="20.416666666666661"/>
    <n v="25.909475465313022"/>
    <n v="1225000"/>
    <n v="1554568.5279187819"/>
    <n v="2.5520833333333333E-2"/>
    <n v="3.2386844331641289E-2"/>
    <n v="0"/>
    <n v="0"/>
    <n v="1.2690355329949239"/>
    <n v="1.2690355329949239"/>
    <s v=""/>
  </r>
  <r>
    <n v="76"/>
    <x v="0"/>
    <x v="0"/>
    <n v="31"/>
    <x v="0"/>
    <x v="1"/>
    <x v="0"/>
    <x v="0"/>
    <x v="0"/>
    <s v="Bogotá D.C."/>
    <x v="16"/>
    <x v="2"/>
    <d v="1899-12-30T10:30:00"/>
    <d v="1899-12-30T11:00:00"/>
    <x v="5"/>
    <d v="1899-12-30T15:30:00"/>
    <x v="5"/>
    <d v="1899-12-30T16:00:00"/>
    <x v="1"/>
    <x v="1"/>
    <x v="1"/>
    <x v="0"/>
    <x v="0"/>
    <s v=""/>
    <x v="1"/>
    <x v="1"/>
    <n v="0"/>
    <x v="1"/>
    <x v="1"/>
    <n v="0"/>
    <n v="4.5000000000000018"/>
    <n v="0"/>
    <n v="0"/>
    <x v="0"/>
    <n v="29.999999999999932"/>
    <n v="38.071065989847632"/>
    <x v="2"/>
    <n v="2.5380710659898478"/>
    <n v="0"/>
    <s v=""/>
    <n v="0"/>
    <x v="0"/>
    <n v="12.134999999999973"/>
    <n v="15.399746192893367"/>
    <x v="1"/>
    <n v="464.5986186153836"/>
    <n v="589.59215560327868"/>
    <n v="60.986153846153705"/>
    <n v="77.393596251464089"/>
    <n v="10.208333333333311"/>
    <n v="12.954737732656486"/>
    <n v="3612351.5981735159"/>
    <n v="4584202.5357531924"/>
    <n v="0.15051464992389649"/>
    <n v="0.19100843898971637"/>
    <n v="0"/>
    <n v="0"/>
    <n v="1.2690355329949239"/>
    <n v="1.2690355329949239"/>
    <s v=""/>
  </r>
  <r>
    <n v="77"/>
    <x v="0"/>
    <x v="0"/>
    <n v="43"/>
    <x v="1"/>
    <x v="1"/>
    <x v="0"/>
    <x v="2"/>
    <x v="4"/>
    <s v="Bogotá D.C."/>
    <x v="6"/>
    <x v="0"/>
    <d v="1899-12-30T09:00:00"/>
    <d v="1899-12-30T09:15:00"/>
    <x v="1"/>
    <d v="1899-12-30T17:00:00"/>
    <x v="2"/>
    <d v="1899-12-30T17:30:00"/>
    <x v="4"/>
    <x v="1"/>
    <x v="1"/>
    <x v="0"/>
    <x v="0"/>
    <s v=""/>
    <x v="5"/>
    <x v="1"/>
    <n v="0"/>
    <x v="5"/>
    <x v="1"/>
    <n v="0"/>
    <n v="7.75"/>
    <n v="0"/>
    <n v="0"/>
    <x v="0"/>
    <n v="22.499999999999961"/>
    <n v="28.553299492385737"/>
    <x v="2"/>
    <n v="2.5380710659898478"/>
    <n v="0"/>
    <s v=""/>
    <n v="0"/>
    <x v="0"/>
    <n v="5.6228680000000111"/>
    <n v="7.1356192893401156"/>
    <x v="0"/>
    <n v="399.79865996746742"/>
    <n v="507.35870554247134"/>
    <n v="52.480101333333437"/>
    <n v="66.599113367174411"/>
    <n v="7.6562499999999867"/>
    <n v="9.7160532994923692"/>
    <n v="2053972.6027397262"/>
    <n v="2606564.2166747795"/>
    <n v="1.9018264840182649E-2"/>
    <n v="2.4134853858099808E-2"/>
    <n v="0"/>
    <n v="0"/>
    <n v="1.2690355329949239"/>
    <n v="1.2690355329949239"/>
    <s v=""/>
  </r>
  <r>
    <n v="78"/>
    <x v="0"/>
    <x v="1"/>
    <n v="28"/>
    <x v="2"/>
    <x v="2"/>
    <x v="0"/>
    <x v="2"/>
    <x v="1"/>
    <s v="Bogotá D.C."/>
    <x v="8"/>
    <x v="0"/>
    <d v="1899-12-30T06:30:00"/>
    <d v="1899-12-30T07:00:00"/>
    <x v="3"/>
    <d v="1899-12-30T17:00:00"/>
    <x v="2"/>
    <d v="1899-12-30T18:00:00"/>
    <x v="8"/>
    <x v="1"/>
    <x v="5"/>
    <x v="0"/>
    <x v="0"/>
    <s v=""/>
    <x v="3"/>
    <x v="3"/>
    <n v="0"/>
    <x v="0"/>
    <x v="0"/>
    <n v="1.2690355329949239"/>
    <n v="10"/>
    <n v="0"/>
    <n v="0"/>
    <x v="0"/>
    <n v="45"/>
    <n v="57.106598984771573"/>
    <x v="0"/>
    <n v="2.5380710659898478"/>
    <n v="0"/>
    <s v=""/>
    <n v="0"/>
    <x v="0"/>
    <n v="5.8483849999999933"/>
    <n v="7.4218083756345097"/>
    <x v="0"/>
    <n v="138.61114327977759"/>
    <n v="175.90246609108831"/>
    <n v="18.194975555555537"/>
    <n v="23.090070501974033"/>
    <n v="15.3125"/>
    <n v="19.43210659898477"/>
    <n v="2254000"/>
    <n v="2860406.0913705584"/>
    <n v="4.6958333333333331E-2"/>
    <n v="5.9591793570219966E-2"/>
    <n v="0"/>
    <n v="0"/>
    <n v="1.2690355329949239"/>
    <n v="1.2690355329949239"/>
    <s v=""/>
  </r>
  <r>
    <n v="79"/>
    <x v="0"/>
    <x v="0"/>
    <n v="28"/>
    <x v="2"/>
    <x v="1"/>
    <x v="0"/>
    <x v="0"/>
    <x v="1"/>
    <s v="Bogotá D.C."/>
    <x v="8"/>
    <x v="2"/>
    <d v="1899-12-30T08:00:00"/>
    <d v="1899-12-30T08:15:00"/>
    <x v="0"/>
    <d v="1899-12-30T18:00:00"/>
    <x v="1"/>
    <d v="1899-12-30T18:15:00"/>
    <x v="4"/>
    <x v="1"/>
    <x v="1"/>
    <x v="0"/>
    <x v="0"/>
    <s v=""/>
    <x v="3"/>
    <x v="3"/>
    <n v="1.2690355329949239"/>
    <x v="5"/>
    <x v="1"/>
    <n v="0"/>
    <n v="9.75"/>
    <n v="0"/>
    <n v="0"/>
    <x v="0"/>
    <n v="14.999999999999986"/>
    <n v="19.035532994923841"/>
    <x v="2"/>
    <n v="2.5380710659898478"/>
    <n v="0"/>
    <s v=""/>
    <n v="0"/>
    <x v="0"/>
    <n v="6.0674999999999946"/>
    <n v="7.6998730964466935"/>
    <x v="0"/>
    <n v="215.70650149999977"/>
    <n v="273.73921510152257"/>
    <n v="28.314999999999973"/>
    <n v="35.932741116751238"/>
    <n v="5.1041666666666616"/>
    <n v="6.4773688663282512"/>
    <n v="484406.39269406383"/>
    <n v="614728.92473865976"/>
    <n v="1.0091799847792996E-2"/>
    <n v="1.2806852598722076E-2"/>
    <n v="0"/>
    <n v="0"/>
    <n v="1.2690355329949239"/>
    <n v="1.2690355329949239"/>
    <s v=""/>
  </r>
  <r>
    <n v="80"/>
    <x v="0"/>
    <x v="0"/>
    <n v="36"/>
    <x v="0"/>
    <x v="2"/>
    <x v="0"/>
    <x v="2"/>
    <x v="3"/>
    <s v="Bogotá D.C."/>
    <x v="2"/>
    <x v="0"/>
    <d v="1899-12-30T12:30:00"/>
    <d v="1899-12-30T14:00:00"/>
    <x v="6"/>
    <d v="1899-12-30T22:00:00"/>
    <x v="6"/>
    <d v="1899-12-30T23:30:00"/>
    <x v="2"/>
    <x v="2"/>
    <x v="2"/>
    <x v="3"/>
    <x v="1"/>
    <s v=""/>
    <x v="2"/>
    <x v="2"/>
    <n v="0"/>
    <x v="2"/>
    <x v="2"/>
    <n v="0"/>
    <n v="7.9999999999999982"/>
    <n v="20"/>
    <n v="25.380710659898476"/>
    <x v="1"/>
    <n v="90"/>
    <n v="114.21319796954315"/>
    <x v="1"/>
    <n v="2.5380710659898478"/>
    <n v="2.5380710659898478"/>
    <n v="5.4299999999999988"/>
    <n v="6.8908629441624356"/>
    <x v="1"/>
    <n v="17.594754999999992"/>
    <n v="22.328369289340092"/>
    <x v="3"/>
    <n v="45.450073944407762"/>
    <n v="57.677758812700205"/>
    <n v="5.5978512592875846"/>
    <n v="7.1038721564563261"/>
    <n v="30.625"/>
    <n v="38.864213197969541"/>
    <n v="578200"/>
    <n v="733756.345177665"/>
    <n v="7.4128205128205131E-3"/>
    <n v="9.407132630482885E-3"/>
    <n v="40"/>
    <n v="50.761421319796952"/>
    <n v="0"/>
    <n v="1.2690355329949239"/>
    <s v=""/>
  </r>
  <r>
    <n v="81"/>
    <x v="0"/>
    <x v="1"/>
    <n v="47"/>
    <x v="1"/>
    <x v="0"/>
    <x v="0"/>
    <x v="0"/>
    <x v="1"/>
    <s v="Bogotá D.C."/>
    <x v="1"/>
    <x v="2"/>
    <d v="1899-12-30T06:00:00"/>
    <d v="1899-12-30T08:00:00"/>
    <x v="0"/>
    <d v="1899-12-30T19:00:00"/>
    <x v="7"/>
    <d v="1899-12-30T21:00:00"/>
    <x v="2"/>
    <x v="2"/>
    <x v="2"/>
    <x v="0"/>
    <x v="0"/>
    <s v=""/>
    <x v="2"/>
    <x v="2"/>
    <n v="0"/>
    <x v="2"/>
    <x v="2"/>
    <n v="0"/>
    <n v="11"/>
    <n v="0"/>
    <n v="0"/>
    <x v="0"/>
    <n v="120.00000000000001"/>
    <n v="152.2842639593909"/>
    <x v="3"/>
    <n v="2.5380710659898478"/>
    <n v="0"/>
    <s v=""/>
    <n v="0"/>
    <x v="0"/>
    <n v="8.8000000000000007"/>
    <n v="11.167512690355331"/>
    <x v="0"/>
    <n v="10.519828846153848"/>
    <n v="13.350036606794223"/>
    <n v="1.2956730769230771"/>
    <n v="1.6442551737602502"/>
    <n v="40.833333333333343"/>
    <n v="51.818950930626073"/>
    <n v="690900"/>
    <n v="876776.64974619297"/>
    <n v="1.439375E-2"/>
    <n v="1.8266180203045684E-2"/>
    <n v="0"/>
    <n v="0"/>
    <n v="1.2690355329949239"/>
    <n v="1.2690355329949239"/>
    <s v=""/>
  </r>
  <r>
    <n v="82"/>
    <x v="0"/>
    <x v="0"/>
    <n v="37"/>
    <x v="0"/>
    <x v="1"/>
    <x v="0"/>
    <x v="0"/>
    <x v="0"/>
    <s v="Bogotá D.C."/>
    <x v="13"/>
    <x v="2"/>
    <d v="1899-12-30T00:00:00"/>
    <d v="1899-12-30T00:00:00"/>
    <x v="2"/>
    <d v="1899-12-30T00:00:00"/>
    <x v="3"/>
    <d v="1899-12-30T00:00:00"/>
    <x v="3"/>
    <x v="2"/>
    <x v="3"/>
    <x v="0"/>
    <x v="0"/>
    <s v=""/>
    <x v="0"/>
    <x v="0"/>
    <n v="1.2690355329949239"/>
    <x v="1"/>
    <x v="1"/>
    <n v="1.2690355329949239"/>
    <n v="9.0000000000000018"/>
    <n v="0"/>
    <n v="0"/>
    <x v="0"/>
    <n v="0"/>
    <n v="0"/>
    <x v="2"/>
    <n v="0"/>
    <n v="0"/>
    <s v=""/>
    <n v="0"/>
    <x v="0"/>
    <n v="0"/>
    <n v="0"/>
    <x v="2"/>
    <n v="0"/>
    <n v="0"/>
    <n v="0"/>
    <n v="0"/>
    <n v="0"/>
    <n v="0"/>
    <n v="0"/>
    <n v="0"/>
    <n v="0"/>
    <n v="0"/>
    <n v="0"/>
    <n v="0"/>
    <n v="1.2690355329949239"/>
    <n v="1.2690355329949239"/>
    <s v=""/>
  </r>
  <r>
    <n v="83"/>
    <x v="0"/>
    <x v="0"/>
    <n v="26"/>
    <x v="2"/>
    <x v="1"/>
    <x v="0"/>
    <x v="0"/>
    <x v="0"/>
    <s v="Bogotá D.C."/>
    <x v="3"/>
    <x v="0"/>
    <d v="1899-12-30T05:00:00"/>
    <d v="1899-12-30T06:45:00"/>
    <x v="7"/>
    <d v="1899-12-30T14:10:00"/>
    <x v="8"/>
    <d v="1899-12-30T16:00:00"/>
    <x v="2"/>
    <x v="2"/>
    <x v="2"/>
    <x v="3"/>
    <x v="1"/>
    <s v=""/>
    <x v="2"/>
    <x v="2"/>
    <n v="0"/>
    <x v="2"/>
    <x v="2"/>
    <n v="0"/>
    <n v="7.416666666666667"/>
    <n v="20"/>
    <n v="25.380710659898476"/>
    <x v="1"/>
    <n v="107.49999999999996"/>
    <n v="136.42131979695426"/>
    <x v="1"/>
    <n v="2.5380710659898478"/>
    <n v="2.5380710659898478"/>
    <n v="5.43"/>
    <n v="6.8908629441624365"/>
    <x v="1"/>
    <n v="14.600259999999992"/>
    <n v="18.528248730964457"/>
    <x v="1"/>
    <n v="95.726562769733334"/>
    <n v="121.48040960626058"/>
    <n v="11.790147153627617"/>
    <n v="14.962115677192408"/>
    <n v="36.579861111111093"/>
    <n v="46.421143542019152"/>
    <n v="1470000"/>
    <n v="1865482.2335025382"/>
    <n v="6.1249999999999999E-2"/>
    <n v="7.772842639593909E-2"/>
    <n v="40"/>
    <n v="50.761421319796952"/>
    <n v="0"/>
    <n v="1.2690355329949239"/>
    <s v=""/>
  </r>
  <r>
    <n v="84"/>
    <x v="0"/>
    <x v="1"/>
    <n v="34"/>
    <x v="0"/>
    <x v="1"/>
    <x v="0"/>
    <x v="0"/>
    <x v="0"/>
    <s v="Bogotá D.C."/>
    <x v="16"/>
    <x v="0"/>
    <d v="1899-12-30T05:10:00"/>
    <d v="1899-12-30T06:00:00"/>
    <x v="7"/>
    <d v="1899-12-30T14:00:00"/>
    <x v="8"/>
    <d v="1899-12-30T15:00:00"/>
    <x v="1"/>
    <x v="1"/>
    <x v="1"/>
    <x v="0"/>
    <x v="0"/>
    <s v=""/>
    <x v="1"/>
    <x v="1"/>
    <n v="0"/>
    <x v="5"/>
    <x v="1"/>
    <n v="1.2690355329949239"/>
    <n v="8"/>
    <n v="0"/>
    <n v="0"/>
    <x v="0"/>
    <n v="54.999999999999964"/>
    <n v="69.796954314720765"/>
    <x v="0"/>
    <n v="2.5380710659898478"/>
    <n v="0"/>
    <s v=""/>
    <n v="0"/>
    <x v="0"/>
    <n v="8.623818"/>
    <n v="10.943931472081218"/>
    <x v="0"/>
    <n v="825.42520189338461"/>
    <n v="1047.4939110322141"/>
    <n v="108.35053384615385"/>
    <n v="137.50067746973841"/>
    <n v="18.715277777777768"/>
    <n v="23.750352509870265"/>
    <n v="1011324.2009132422"/>
    <n v="1283406.3463366018"/>
    <n v="4.2138508371385087E-2"/>
    <n v="5.3475264430691734E-2"/>
    <n v="0"/>
    <n v="0"/>
    <n v="1.2690355329949239"/>
    <n v="1.2690355329949239"/>
    <s v=""/>
  </r>
  <r>
    <n v="85"/>
    <x v="0"/>
    <x v="1"/>
    <n v="52"/>
    <x v="4"/>
    <x v="2"/>
    <x v="0"/>
    <x v="2"/>
    <x v="4"/>
    <s v="Bogotá D.C."/>
    <x v="8"/>
    <x v="2"/>
    <d v="1899-12-30T08:00:00"/>
    <d v="1899-12-30T08:30:00"/>
    <x v="0"/>
    <d v="1899-12-30T11:30:00"/>
    <x v="9"/>
    <d v="1899-12-30T12:00:00"/>
    <x v="4"/>
    <x v="1"/>
    <x v="1"/>
    <x v="0"/>
    <x v="0"/>
    <s v=""/>
    <x v="5"/>
    <x v="1"/>
    <n v="0"/>
    <x v="5"/>
    <x v="1"/>
    <n v="0"/>
    <n v="3"/>
    <n v="0"/>
    <n v="0"/>
    <x v="0"/>
    <n v="30.000000000000014"/>
    <n v="38.071065989847732"/>
    <x v="0"/>
    <n v="2.5380710659898478"/>
    <n v="0"/>
    <s v=""/>
    <n v="0"/>
    <x v="0"/>
    <n v="12.135000000000005"/>
    <n v="15.399746192893408"/>
    <x v="1"/>
    <n v="431.41300300000017"/>
    <n v="547.47843020304595"/>
    <n v="56.630000000000024"/>
    <n v="71.865482233502576"/>
    <n v="10.208333333333337"/>
    <n v="12.95473773265652"/>
    <n v="156397.26027397261"/>
    <n v="198473.68055072668"/>
    <n v="1.4481227803145613E-3"/>
    <n v="1.8377192643585804E-3"/>
    <n v="0"/>
    <n v="0"/>
    <n v="1.2690355329949239"/>
    <n v="1.2690355329949239"/>
    <s v=""/>
  </r>
  <r>
    <n v="86"/>
    <x v="0"/>
    <x v="0"/>
    <n v="25"/>
    <x v="2"/>
    <x v="1"/>
    <x v="0"/>
    <x v="1"/>
    <x v="0"/>
    <s v="Bogotá D.C."/>
    <x v="4"/>
    <x v="0"/>
    <d v="1899-12-30T06:20:00"/>
    <d v="1899-12-30T07:00:00"/>
    <x v="3"/>
    <d v="1899-12-30T14:00:00"/>
    <x v="8"/>
    <d v="1899-12-30T14:40:00"/>
    <x v="0"/>
    <x v="0"/>
    <x v="0"/>
    <x v="0"/>
    <x v="0"/>
    <s v=""/>
    <x v="0"/>
    <x v="0"/>
    <n v="0"/>
    <x v="0"/>
    <x v="0"/>
    <n v="0"/>
    <n v="7"/>
    <n v="0"/>
    <n v="0"/>
    <x v="0"/>
    <n v="39.999999999999936"/>
    <n v="50.761421319796874"/>
    <x v="0"/>
    <n v="2.5380710659898478"/>
    <n v="0"/>
    <s v=""/>
    <n v="0"/>
    <x v="0"/>
    <n v="9.999999999999984"/>
    <n v="12.690355329949218"/>
    <x v="0"/>
    <n v="0"/>
    <n v="0"/>
    <n v="0"/>
    <n v="0"/>
    <n v="13.611111111111091"/>
    <n v="17.272983643541995"/>
    <n v="234931.50684931505"/>
    <n v="298136.43001182115"/>
    <n v="9.788812785388127E-3"/>
    <n v="1.2422351250492547E-2"/>
    <n v="79.999999999999872"/>
    <n v="101.52284263959375"/>
    <n v="0"/>
    <n v="1.2690355329949239"/>
    <s v=""/>
  </r>
  <r>
    <n v="87"/>
    <x v="0"/>
    <x v="1"/>
    <n v="54"/>
    <x v="4"/>
    <x v="0"/>
    <x v="0"/>
    <x v="1"/>
    <x v="0"/>
    <s v="Bogotá D.C."/>
    <x v="17"/>
    <x v="0"/>
    <d v="1899-12-30T04:50:00"/>
    <d v="1899-12-30T06:00:00"/>
    <x v="7"/>
    <d v="1899-12-30T14:30:00"/>
    <x v="8"/>
    <d v="1899-12-30T15:45:00"/>
    <x v="2"/>
    <x v="2"/>
    <x v="2"/>
    <x v="3"/>
    <x v="1"/>
    <s v=""/>
    <x v="2"/>
    <x v="2"/>
    <n v="0"/>
    <x v="2"/>
    <x v="2"/>
    <n v="0"/>
    <n v="8.5"/>
    <n v="10"/>
    <n v="12.690355329949238"/>
    <x v="2"/>
    <n v="72.500000000000043"/>
    <n v="92.00507614213204"/>
    <x v="1"/>
    <n v="2.5380710659898478"/>
    <n v="2.5380710659898478"/>
    <n v="2.7149999999999999"/>
    <n v="3.4454314720812182"/>
    <x v="3"/>
    <n v="14.202759000000015"/>
    <n v="18.023805837563472"/>
    <x v="1"/>
    <n v="89.121506196513408"/>
    <n v="113.09835811740281"/>
    <n v="10.97663639231863"/>
    <n v="13.929741614617551"/>
    <n v="24.670138888888903"/>
    <n v="31.307282853919929"/>
    <n v="1470000"/>
    <n v="1865482.2335025382"/>
    <n v="6.1249999999999999E-2"/>
    <n v="7.772842639593909E-2"/>
    <n v="20"/>
    <n v="25.380710659898476"/>
    <n v="1.2690355329949239"/>
    <n v="1.2690355329949239"/>
    <s v=""/>
  </r>
  <r>
    <n v="88"/>
    <x v="0"/>
    <x v="0"/>
    <n v="29"/>
    <x v="2"/>
    <x v="1"/>
    <x v="0"/>
    <x v="2"/>
    <x v="0"/>
    <s v="Bogotá D.C."/>
    <x v="4"/>
    <x v="3"/>
    <d v="1899-12-30T08:00:00"/>
    <d v="1899-12-30T09:30:00"/>
    <x v="1"/>
    <d v="1899-12-30T16:00:00"/>
    <x v="0"/>
    <d v="1899-12-30T17:00:00"/>
    <x v="6"/>
    <x v="2"/>
    <x v="2"/>
    <x v="4"/>
    <x v="1"/>
    <s v=""/>
    <x v="7"/>
    <x v="2"/>
    <n v="0"/>
    <x v="2"/>
    <x v="2"/>
    <n v="1.2690355329949239"/>
    <n v="6.5"/>
    <n v="7.5"/>
    <n v="9.5177664974619294"/>
    <x v="2"/>
    <n v="75.000000000000057"/>
    <n v="95.177664974619361"/>
    <x v="1"/>
    <n v="2.5380710659898478"/>
    <n v="2.5380710659898478"/>
    <n v="3.0337499999999995"/>
    <n v="3.8499365482233499"/>
    <x v="4"/>
    <n v="19.109721000000015"/>
    <n v="24.25091497461931"/>
    <x v="3"/>
    <n v="858.07036112646779"/>
    <n v="1088.921778079274"/>
    <n v="109.50685108695656"/>
    <n v="138.96808513573168"/>
    <n v="25.520833333333353"/>
    <n v="32.386844331641313"/>
    <n v="1947750"/>
    <n v="2471763.9593908628"/>
    <n v="8.1156249999999999E-2"/>
    <n v="0.1029901649746193"/>
    <n v="0"/>
    <n v="0"/>
    <n v="1.2690355329949239"/>
    <n v="1.2690355329949239"/>
    <s v=""/>
  </r>
  <r>
    <n v="89"/>
    <x v="0"/>
    <x v="1"/>
    <n v="42"/>
    <x v="1"/>
    <x v="0"/>
    <x v="0"/>
    <x v="1"/>
    <x v="0"/>
    <s v="Bogotá D.C."/>
    <x v="16"/>
    <x v="0"/>
    <d v="1899-12-30T05:30:00"/>
    <d v="1899-12-30T06:00:00"/>
    <x v="7"/>
    <d v="1899-12-30T14:00:00"/>
    <x v="8"/>
    <d v="1899-12-30T14:40:00"/>
    <x v="1"/>
    <x v="1"/>
    <x v="1"/>
    <x v="0"/>
    <x v="0"/>
    <s v=""/>
    <x v="7"/>
    <x v="2"/>
    <n v="1.2690355329949239"/>
    <x v="1"/>
    <x v="1"/>
    <n v="0"/>
    <n v="8"/>
    <n v="0"/>
    <n v="0"/>
    <x v="0"/>
    <n v="34.999999999999936"/>
    <n v="44.416243654822253"/>
    <x v="0"/>
    <n v="2.5380710659898478"/>
    <n v="0"/>
    <s v=""/>
    <n v="0"/>
    <x v="0"/>
    <n v="8.623818"/>
    <n v="10.943931472081218"/>
    <x v="0"/>
    <n v="825.42520189338461"/>
    <n v="1047.4939110322141"/>
    <n v="108.35053384615385"/>
    <n v="137.50067746973841"/>
    <n v="11.9097222222222"/>
    <n v="15.113860688099239"/>
    <n v="3304703.1963470313"/>
    <n v="4193785.7821662836"/>
    <n v="0.13769596651445964"/>
    <n v="0.17474107425692847"/>
    <n v="0"/>
    <n v="0"/>
    <n v="1.2690355329949239"/>
    <n v="1.2690355329949239"/>
    <s v=""/>
  </r>
  <r>
    <n v="90"/>
    <x v="0"/>
    <x v="1"/>
    <n v="37"/>
    <x v="0"/>
    <x v="2"/>
    <x v="0"/>
    <x v="1"/>
    <x v="0"/>
    <s v="Bogotá D.C."/>
    <x v="11"/>
    <x v="0"/>
    <d v="1899-12-30T05:45:00"/>
    <d v="1899-12-30T07:00:00"/>
    <x v="3"/>
    <d v="1899-12-30T15:00:00"/>
    <x v="5"/>
    <d v="1899-12-30T16:30:00"/>
    <x v="2"/>
    <x v="2"/>
    <x v="2"/>
    <x v="3"/>
    <x v="1"/>
    <s v=""/>
    <x v="2"/>
    <x v="2"/>
    <n v="0"/>
    <x v="5"/>
    <x v="1"/>
    <n v="1.2690355329949239"/>
    <n v="8"/>
    <n v="15"/>
    <n v="19.035532994923859"/>
    <x v="1"/>
    <n v="82.5"/>
    <n v="104.69543147208122"/>
    <x v="1"/>
    <n v="2.5380710659898478"/>
    <n v="2.5380710659898478"/>
    <n v="4.0724999999999998"/>
    <n v="5.1681472081218276"/>
    <x v="4"/>
    <n v="26.017185000000012"/>
    <n v="33.016732233502552"/>
    <x v="3"/>
    <n v="161.85296527429531"/>
    <n v="205.39716405367426"/>
    <n v="19.934595190941881"/>
    <n v="25.297709633174975"/>
    <n v="28.072916666666668"/>
    <n v="35.625528764805416"/>
    <n v="1470000"/>
    <n v="1865482.2335025382"/>
    <n v="6.1249999999999999E-2"/>
    <n v="7.772842639593909E-2"/>
    <n v="30"/>
    <n v="38.071065989847718"/>
    <n v="0"/>
    <n v="1.2690355329949239"/>
    <s v=""/>
  </r>
  <r>
    <n v="91"/>
    <x v="0"/>
    <x v="0"/>
    <n v="25"/>
    <x v="2"/>
    <x v="1"/>
    <x v="0"/>
    <x v="1"/>
    <x v="0"/>
    <s v="Bogotá D.C."/>
    <x v="0"/>
    <x v="0"/>
    <d v="1899-12-30T05:00:00"/>
    <d v="1899-12-30T06:30:00"/>
    <x v="7"/>
    <d v="1899-12-30T12:30:00"/>
    <x v="10"/>
    <d v="1899-12-30T14:00:00"/>
    <x v="2"/>
    <x v="2"/>
    <x v="2"/>
    <x v="2"/>
    <x v="2"/>
    <s v=""/>
    <x v="2"/>
    <x v="2"/>
    <n v="0"/>
    <x v="1"/>
    <x v="1"/>
    <n v="1.2690355329949239"/>
    <n v="6.0000000000000018"/>
    <n v="15"/>
    <n v="19.035532994923859"/>
    <x v="1"/>
    <n v="89.999999999999972"/>
    <n v="114.21319796954312"/>
    <x v="1"/>
    <n v="2.5380710659898478"/>
    <n v="2.5380710659898478"/>
    <n v="0.85000000000000009"/>
    <n v="1.0786802030456855"/>
    <x v="2"/>
    <n v="12.912758000000011"/>
    <n v="16.386748730964481"/>
    <x v="1"/>
    <n v="86.521465617663537"/>
    <n v="109.79881423561363"/>
    <n v="10.656402800480778"/>
    <n v="13.523353807716724"/>
    <n v="30.624999999999989"/>
    <n v="38.864213197969534"/>
    <n v="1734600"/>
    <n v="2201269.0355329951"/>
    <n v="7.2275000000000006E-2"/>
    <n v="9.1719543147208135E-2"/>
    <n v="30"/>
    <n v="38.071065989847718"/>
    <n v="0"/>
    <n v="1.2690355329949239"/>
    <s v=""/>
  </r>
  <r>
    <n v="92"/>
    <x v="0"/>
    <x v="0"/>
    <n v="39"/>
    <x v="0"/>
    <x v="0"/>
    <x v="0"/>
    <x v="2"/>
    <x v="0"/>
    <s v="Bogotá D.C."/>
    <x v="2"/>
    <x v="0"/>
    <d v="1899-12-30T05:00:00"/>
    <d v="1899-12-30T06:30:00"/>
    <x v="7"/>
    <d v="1899-12-30T12:00:00"/>
    <x v="10"/>
    <d v="1899-12-30T14:00:00"/>
    <x v="2"/>
    <x v="2"/>
    <x v="2"/>
    <x v="1"/>
    <x v="1"/>
    <s v=""/>
    <x v="2"/>
    <x v="2"/>
    <n v="0"/>
    <x v="0"/>
    <x v="0"/>
    <n v="1.2690355329949239"/>
    <n v="5.5"/>
    <n v="17.5"/>
    <n v="22.208121827411169"/>
    <x v="1"/>
    <n v="105"/>
    <n v="133.248730964467"/>
    <x v="1"/>
    <n v="2.5380710659898478"/>
    <n v="2.5380710659898478"/>
    <n v="4.8416666666666668"/>
    <n v="6.14424703891709"/>
    <x v="4"/>
    <n v="17.594754999999992"/>
    <n v="22.328369289340092"/>
    <x v="3"/>
    <n v="192.54462925723382"/>
    <n v="244.34597621476374"/>
    <n v="23.714729192190592"/>
    <n v="30.094834000241871"/>
    <n v="35.729166666666664"/>
    <n v="45.341582064297796"/>
    <n v="2572500"/>
    <n v="3264593.9086294416"/>
    <n v="0.1071875"/>
    <n v="0.1360247461928934"/>
    <n v="0"/>
    <n v="0"/>
    <n v="1.2690355329949239"/>
    <n v="1.2690355329949239"/>
    <s v=""/>
  </r>
  <r>
    <n v="93"/>
    <x v="0"/>
    <x v="0"/>
    <n v="21"/>
    <x v="2"/>
    <x v="1"/>
    <x v="0"/>
    <x v="1"/>
    <x v="0"/>
    <s v="VDA PANAMÁ MCP ANAPOIMA, CUNDINAMARCA"/>
    <x v="12"/>
    <x v="2"/>
    <d v="1899-12-30T00:00:00"/>
    <d v="1899-12-30T00:00:00"/>
    <x v="2"/>
    <d v="1899-12-30T00:00:00"/>
    <x v="3"/>
    <d v="1899-12-30T00:00:00"/>
    <x v="3"/>
    <x v="2"/>
    <x v="3"/>
    <x v="0"/>
    <x v="0"/>
    <s v=""/>
    <x v="8"/>
    <x v="5"/>
    <n v="0"/>
    <x v="8"/>
    <x v="5"/>
    <n v="0"/>
    <n v="8"/>
    <n v="0"/>
    <n v="0"/>
    <x v="0"/>
    <n v="0"/>
    <n v="0"/>
    <x v="2"/>
    <n v="0"/>
    <n v="0"/>
    <s v=""/>
    <n v="0"/>
    <x v="0"/>
    <n v="0"/>
    <n v="0"/>
    <x v="2"/>
    <n v="0"/>
    <n v="0"/>
    <n v="0"/>
    <n v="0"/>
    <n v="0"/>
    <n v="0"/>
    <n v="0"/>
    <n v="0"/>
    <n v="0"/>
    <n v="0"/>
    <n v="0"/>
    <n v="0"/>
    <n v="1.2690355329949239"/>
    <n v="1.2690355329949239"/>
    <s v=""/>
  </r>
  <r>
    <n v="94"/>
    <x v="0"/>
    <x v="1"/>
    <n v="48"/>
    <x v="1"/>
    <x v="2"/>
    <x v="0"/>
    <x v="1"/>
    <x v="0"/>
    <s v="Bogotá D.C."/>
    <x v="3"/>
    <x v="2"/>
    <d v="1899-12-30T00:00:00"/>
    <d v="1899-12-30T00:00:00"/>
    <x v="2"/>
    <d v="1899-12-30T00:00:00"/>
    <x v="3"/>
    <d v="1899-12-30T00:00:00"/>
    <x v="3"/>
    <x v="2"/>
    <x v="3"/>
    <x v="0"/>
    <x v="0"/>
    <s v=""/>
    <x v="2"/>
    <x v="2"/>
    <n v="1.2690355329949239"/>
    <x v="2"/>
    <x v="2"/>
    <n v="1.2690355329949239"/>
    <n v="11"/>
    <n v="0"/>
    <n v="0"/>
    <x v="0"/>
    <n v="0"/>
    <n v="0"/>
    <x v="2"/>
    <n v="0"/>
    <n v="0"/>
    <s v=""/>
    <n v="0"/>
    <x v="0"/>
    <n v="0"/>
    <n v="0"/>
    <x v="2"/>
    <n v="0"/>
    <n v="0"/>
    <n v="0"/>
    <n v="0"/>
    <n v="0"/>
    <n v="0"/>
    <n v="0"/>
    <n v="0"/>
    <n v="0"/>
    <n v="0"/>
    <n v="0"/>
    <n v="0"/>
    <n v="1.2690355329949239"/>
    <n v="1.2690355329949239"/>
    <s v=""/>
  </r>
  <r>
    <n v="95"/>
    <x v="0"/>
    <x v="0"/>
    <n v="33"/>
    <x v="0"/>
    <x v="1"/>
    <x v="0"/>
    <x v="1"/>
    <x v="0"/>
    <s v="Bogotá D.C."/>
    <x v="3"/>
    <x v="2"/>
    <d v="1899-12-30T00:00:00"/>
    <d v="1899-12-30T00:00:00"/>
    <x v="2"/>
    <d v="1899-12-30T00:00:00"/>
    <x v="3"/>
    <d v="1899-12-30T00:00:00"/>
    <x v="3"/>
    <x v="2"/>
    <x v="3"/>
    <x v="0"/>
    <x v="0"/>
    <s v=""/>
    <x v="7"/>
    <x v="2"/>
    <n v="1.2690355329949239"/>
    <x v="7"/>
    <x v="2"/>
    <n v="1.2690355329949239"/>
    <n v="13"/>
    <n v="0"/>
    <n v="0"/>
    <x v="0"/>
    <n v="0"/>
    <n v="0"/>
    <x v="2"/>
    <n v="0"/>
    <n v="0"/>
    <s v=""/>
    <n v="0"/>
    <x v="0"/>
    <n v="0"/>
    <n v="0"/>
    <x v="2"/>
    <n v="0"/>
    <n v="0"/>
    <n v="0"/>
    <n v="0"/>
    <n v="0"/>
    <n v="0"/>
    <n v="0"/>
    <n v="0"/>
    <n v="0"/>
    <n v="0"/>
    <n v="0"/>
    <n v="0"/>
    <n v="1.2690355329949239"/>
    <n v="1.2690355329949239"/>
    <s v=""/>
  </r>
  <r>
    <n v="96"/>
    <x v="0"/>
    <x v="0"/>
    <n v="53"/>
    <x v="4"/>
    <x v="2"/>
    <x v="0"/>
    <x v="1"/>
    <x v="0"/>
    <s v="Bogotá D.C."/>
    <x v="16"/>
    <x v="0"/>
    <d v="1899-12-30T05:00:00"/>
    <d v="1899-12-30T06:00:00"/>
    <x v="7"/>
    <d v="1899-12-30T12:00:00"/>
    <x v="10"/>
    <d v="1899-12-30T14:00:00"/>
    <x v="6"/>
    <x v="2"/>
    <x v="2"/>
    <x v="5"/>
    <x v="1"/>
    <s v=""/>
    <x v="7"/>
    <x v="2"/>
    <n v="0"/>
    <x v="7"/>
    <x v="2"/>
    <n v="0"/>
    <n v="6"/>
    <n v="15"/>
    <n v="19.035532994923859"/>
    <x v="1"/>
    <n v="90.000000000000028"/>
    <n v="114.21319796954319"/>
    <x v="1"/>
    <n v="2.5380710659898478"/>
    <n v="2.5380710659898478"/>
    <n v="4.5"/>
    <n v="5.7106598984771573"/>
    <x v="4"/>
    <n v="8.623818"/>
    <n v="10.943931472081218"/>
    <x v="0"/>
    <n v="204.05838097369568"/>
    <n v="258.95733626103515"/>
    <n v="25.983368478260868"/>
    <n v="32.973817865813288"/>
    <n v="30.625000000000011"/>
    <n v="38.864213197969555"/>
    <n v="3307500"/>
    <n v="4197335.0253807111"/>
    <n v="0.1378125"/>
    <n v="0.17488895939086296"/>
    <n v="0"/>
    <n v="0"/>
    <n v="1.2690355329949239"/>
    <n v="1.2690355329949239"/>
    <s v=""/>
  </r>
  <r>
    <n v="97"/>
    <x v="0"/>
    <x v="1"/>
    <n v="60"/>
    <x v="3"/>
    <x v="2"/>
    <x v="0"/>
    <x v="0"/>
    <x v="0"/>
    <s v="Bogotá D.C."/>
    <x v="6"/>
    <x v="0"/>
    <d v="1899-12-30T13:00:00"/>
    <d v="1899-12-30T14:00:00"/>
    <x v="6"/>
    <d v="1899-12-30T21:00:00"/>
    <x v="11"/>
    <d v="1899-12-30T22:00:00"/>
    <x v="4"/>
    <x v="1"/>
    <x v="1"/>
    <x v="1"/>
    <x v="1"/>
    <s v=""/>
    <x v="5"/>
    <x v="1"/>
    <n v="0"/>
    <x v="5"/>
    <x v="1"/>
    <n v="0"/>
    <n v="6.9999999999999991"/>
    <n v="20"/>
    <n v="25.380710659898476"/>
    <x v="1"/>
    <n v="60.000000000000028"/>
    <n v="76.142131979695463"/>
    <x v="1"/>
    <n v="2.5380710659898478"/>
    <n v="2.5380710659898478"/>
    <n v="5.5333333333333332"/>
    <n v="7.0219966159052456"/>
    <x v="1"/>
    <n v="5.6228680000000111"/>
    <n v="7.1356192893401156"/>
    <x v="0"/>
    <n v="140.89156988687054"/>
    <n v="178.79640848587633"/>
    <n v="17.417356940418809"/>
    <n v="22.103244848247222"/>
    <n v="20.416666666666675"/>
    <n v="25.90947546531304"/>
    <n v="4128082.1917808214"/>
    <n v="5238682.9844934279"/>
    <n v="0.17200342465753424"/>
    <n v="0.2182784576872262"/>
    <n v="0"/>
    <n v="0"/>
    <n v="1.2690355329949239"/>
    <n v="1.2690355329949239"/>
    <s v=""/>
  </r>
  <r>
    <n v="98"/>
    <x v="0"/>
    <x v="0"/>
    <n v="30"/>
    <x v="0"/>
    <x v="1"/>
    <x v="0"/>
    <x v="2"/>
    <x v="3"/>
    <s v="Bogotá D.C."/>
    <x v="10"/>
    <x v="2"/>
    <d v="1899-12-30T00:00:00"/>
    <d v="1899-12-30T00:00:00"/>
    <x v="2"/>
    <d v="1899-12-30T00:00:00"/>
    <x v="3"/>
    <d v="1899-12-30T00:00:00"/>
    <x v="3"/>
    <x v="2"/>
    <x v="3"/>
    <x v="0"/>
    <x v="0"/>
    <s v=""/>
    <x v="8"/>
    <x v="5"/>
    <n v="0"/>
    <x v="1"/>
    <x v="1"/>
    <n v="1.2690355329949239"/>
    <n v="9.5"/>
    <n v="0"/>
    <n v="0"/>
    <x v="0"/>
    <n v="0"/>
    <n v="0"/>
    <x v="2"/>
    <n v="0"/>
    <n v="0"/>
    <s v=""/>
    <n v="0"/>
    <x v="0"/>
    <n v="0"/>
    <n v="0"/>
    <x v="2"/>
    <n v="0"/>
    <n v="0"/>
    <n v="0"/>
    <n v="0"/>
    <n v="0"/>
    <n v="0"/>
    <n v="0"/>
    <n v="0"/>
    <n v="0"/>
    <n v="0"/>
    <n v="0"/>
    <n v="0"/>
    <n v="1.2690355329949239"/>
    <n v="1.2690355329949239"/>
    <s v=""/>
  </r>
  <r>
    <n v="99"/>
    <x v="0"/>
    <x v="0"/>
    <n v="41"/>
    <x v="1"/>
    <x v="2"/>
    <x v="0"/>
    <x v="0"/>
    <x v="0"/>
    <s v="Bogotá D.C."/>
    <x v="16"/>
    <x v="0"/>
    <d v="1899-12-30T05:30:00"/>
    <d v="1899-12-30T06:00:00"/>
    <x v="7"/>
    <d v="1899-12-30T21:00:00"/>
    <x v="11"/>
    <d v="1899-12-30T21:30:00"/>
    <x v="9"/>
    <x v="2"/>
    <x v="2"/>
    <x v="0"/>
    <x v="0"/>
    <s v=""/>
    <x v="9"/>
    <x v="2"/>
    <n v="0"/>
    <x v="11"/>
    <x v="3"/>
    <n v="1.2690355329949239"/>
    <n v="15"/>
    <n v="0"/>
    <n v="0"/>
    <x v="0"/>
    <n v="30.000000000000036"/>
    <n v="38.07106598984776"/>
    <x v="0"/>
    <n v="2.5380710659898478"/>
    <n v="0"/>
    <s v=""/>
    <n v="0"/>
    <x v="0"/>
    <n v="8.623818"/>
    <n v="10.943931472081218"/>
    <x v="0"/>
    <n v="1341.31595307675"/>
    <n v="1702.1776054273478"/>
    <n v="176.06961749999999"/>
    <n v="223.43860088832486"/>
    <n v="10.208333333333345"/>
    <n v="12.954737732656529"/>
    <n v="4900000"/>
    <n v="6218274.1116751274"/>
    <n v="0.20416666666666666"/>
    <n v="0.25909475465313031"/>
    <n v="0"/>
    <n v="0"/>
    <n v="1.2690355329949239"/>
    <n v="1.2690355329949239"/>
    <s v=""/>
  </r>
  <r>
    <n v="100"/>
    <x v="0"/>
    <x v="0"/>
    <n v="32"/>
    <x v="0"/>
    <x v="1"/>
    <x v="0"/>
    <x v="0"/>
    <x v="0"/>
    <s v="Bogotá D.C."/>
    <x v="2"/>
    <x v="0"/>
    <d v="1899-12-30T13:45:00"/>
    <d v="1899-12-30T15:00:00"/>
    <x v="8"/>
    <d v="1899-12-30T21:00:00"/>
    <x v="11"/>
    <d v="1899-12-30T22:20:00"/>
    <x v="2"/>
    <x v="2"/>
    <x v="2"/>
    <x v="3"/>
    <x v="1"/>
    <s v=""/>
    <x v="2"/>
    <x v="2"/>
    <n v="0"/>
    <x v="2"/>
    <x v="2"/>
    <n v="0"/>
    <n v="6"/>
    <n v="20"/>
    <n v="25.380710659898476"/>
    <x v="1"/>
    <n v="77.499999999999972"/>
    <n v="98.350253807106569"/>
    <x v="1"/>
    <n v="2.5380710659898478"/>
    <n v="2.5380710659898478"/>
    <n v="5.4299999999999988"/>
    <n v="6.8908629441624356"/>
    <x v="1"/>
    <n v="17.594754999999992"/>
    <n v="22.328369289340092"/>
    <x v="3"/>
    <n v="136.35022183322329"/>
    <n v="173.03327643810061"/>
    <n v="16.793553777862755"/>
    <n v="21.311616469368978"/>
    <n v="26.371527777777771"/>
    <n v="33.466405809362655"/>
    <n v="1734600"/>
    <n v="2201269.0355329951"/>
    <n v="7.2275000000000006E-2"/>
    <n v="9.1719543147208135E-2"/>
    <n v="40"/>
    <n v="50.761421319796952"/>
    <n v="0"/>
    <n v="1.2690355329949239"/>
    <s v=""/>
  </r>
  <r>
    <n v="101"/>
    <x v="0"/>
    <x v="0"/>
    <n v="38"/>
    <x v="0"/>
    <x v="1"/>
    <x v="0"/>
    <x v="2"/>
    <x v="3"/>
    <s v="Bogotá D.C."/>
    <x v="3"/>
    <x v="2"/>
    <d v="1899-12-30T08:00:00"/>
    <d v="1899-12-30T09:15:00"/>
    <x v="1"/>
    <d v="1899-12-30T13:00:00"/>
    <x v="4"/>
    <d v="1899-12-30T14:15:00"/>
    <x v="2"/>
    <x v="2"/>
    <x v="2"/>
    <x v="2"/>
    <x v="2"/>
    <s v=""/>
    <x v="2"/>
    <x v="2"/>
    <n v="0"/>
    <x v="2"/>
    <x v="2"/>
    <n v="0"/>
    <n v="3.7499999999999987"/>
    <n v="22.5"/>
    <n v="28.553299492385786"/>
    <x v="1"/>
    <n v="75.000000000000057"/>
    <n v="95.177664974619361"/>
    <x v="1"/>
    <n v="2.5380710659898478"/>
    <n v="2.5380710659898478"/>
    <n v="1.2749999999999999"/>
    <n v="1.6180203045685277"/>
    <x v="3"/>
    <n v="22"/>
    <n v="27.918781725888326"/>
    <x v="3"/>
    <n v="49.550784735576933"/>
    <n v="62.88170651722961"/>
    <n v="6.1029146634615392"/>
    <n v="7.7448155627684514"/>
    <n v="25.520833333333353"/>
    <n v="32.386844331641313"/>
    <n v="509600"/>
    <n v="646700.50761421316"/>
    <n v="6.5333333333333337E-3"/>
    <n v="8.2910321489001702E-3"/>
    <n v="45"/>
    <n v="57.106598984771573"/>
    <n v="0"/>
    <n v="1.2690355329949239"/>
    <s v=""/>
  </r>
  <r>
    <n v="102"/>
    <x v="0"/>
    <x v="1"/>
    <n v="42"/>
    <x v="1"/>
    <x v="1"/>
    <x v="0"/>
    <x v="0"/>
    <x v="3"/>
    <s v="Bogotá D.C."/>
    <x v="6"/>
    <x v="0"/>
    <d v="1899-12-30T08:00:00"/>
    <d v="1899-12-30T09:00:00"/>
    <x v="1"/>
    <d v="1899-12-30T18:00:00"/>
    <x v="1"/>
    <d v="1899-12-30T19:30:00"/>
    <x v="4"/>
    <x v="1"/>
    <x v="1"/>
    <x v="0"/>
    <x v="0"/>
    <s v=""/>
    <x v="5"/>
    <x v="1"/>
    <n v="0"/>
    <x v="5"/>
    <x v="1"/>
    <n v="0"/>
    <n v="9"/>
    <n v="0"/>
    <n v="0"/>
    <x v="0"/>
    <n v="75.000000000000014"/>
    <n v="95.177664974619304"/>
    <x v="1"/>
    <n v="2.5380710659898478"/>
    <n v="0"/>
    <s v=""/>
    <n v="0"/>
    <x v="0"/>
    <n v="5.6228680000000111"/>
    <n v="7.1356192893401156"/>
    <x v="0"/>
    <n v="999.4966499186686"/>
    <n v="1268.3967638561785"/>
    <n v="131.20025333333359"/>
    <n v="166.49778341793603"/>
    <n v="25.520833333333339"/>
    <n v="32.386844331641292"/>
    <n v="9044863.01369863"/>
    <n v="11478252.555455115"/>
    <n v="0.11595978222690552"/>
    <n v="0.14715708404429634"/>
    <n v="0"/>
    <n v="0"/>
    <n v="1.2690355329949239"/>
    <n v="1.2690355329949239"/>
    <s v=""/>
  </r>
  <r>
    <n v="103"/>
    <x v="0"/>
    <x v="0"/>
    <n v="32"/>
    <x v="0"/>
    <x v="0"/>
    <x v="0"/>
    <x v="2"/>
    <x v="3"/>
    <s v="Bogotá D.C."/>
    <x v="8"/>
    <x v="2"/>
    <d v="1899-12-30T00:00:00"/>
    <d v="1899-12-30T00:00:00"/>
    <x v="2"/>
    <d v="1899-12-30T00:00:00"/>
    <x v="3"/>
    <d v="1899-12-30T00:00:00"/>
    <x v="3"/>
    <x v="2"/>
    <x v="3"/>
    <x v="0"/>
    <x v="0"/>
    <s v=""/>
    <x v="5"/>
    <x v="1"/>
    <n v="1.2690355329949239"/>
    <x v="5"/>
    <x v="1"/>
    <n v="1.2690355329949239"/>
    <n v="10"/>
    <n v="0"/>
    <n v="0"/>
    <x v="0"/>
    <n v="0"/>
    <n v="0"/>
    <x v="2"/>
    <n v="0"/>
    <n v="0"/>
    <s v=""/>
    <n v="0"/>
    <x v="0"/>
    <n v="0"/>
    <n v="0"/>
    <x v="2"/>
    <n v="0"/>
    <n v="0"/>
    <n v="0"/>
    <n v="0"/>
    <n v="0"/>
    <n v="0"/>
    <n v="0"/>
    <n v="0"/>
    <n v="0"/>
    <n v="0"/>
    <n v="0"/>
    <n v="0"/>
    <n v="1.2690355329949239"/>
    <n v="1.2690355329949239"/>
    <s v=""/>
  </r>
  <r>
    <n v="104"/>
    <x v="0"/>
    <x v="1"/>
    <n v="34"/>
    <x v="0"/>
    <x v="2"/>
    <x v="0"/>
    <x v="0"/>
    <x v="0"/>
    <s v="Bogotá D.C."/>
    <x v="7"/>
    <x v="0"/>
    <d v="1899-12-30T08:00:00"/>
    <d v="1899-12-30T08:45:00"/>
    <x v="0"/>
    <d v="1899-12-30T17:00:00"/>
    <x v="2"/>
    <d v="1899-12-30T17:55:00"/>
    <x v="1"/>
    <x v="1"/>
    <x v="1"/>
    <x v="0"/>
    <x v="0"/>
    <s v=""/>
    <x v="1"/>
    <x v="1"/>
    <n v="0"/>
    <x v="1"/>
    <x v="1"/>
    <n v="0"/>
    <n v="8.2500000000000018"/>
    <n v="0"/>
    <n v="0"/>
    <x v="0"/>
    <n v="49.999999999999986"/>
    <n v="63.451776649746179"/>
    <x v="0"/>
    <n v="2.5380710659898478"/>
    <n v="0"/>
    <s v=""/>
    <n v="0"/>
    <x v="0"/>
    <n v="12.411818000000011"/>
    <n v="15.751038071066004"/>
    <x v="1"/>
    <n v="1187.9920678421036"/>
    <n v="1507.6041470077457"/>
    <n v="155.94335435897449"/>
    <n v="197.89765781595747"/>
    <n v="17.013888888888886"/>
    <n v="21.591229554427521"/>
    <n v="1622146.1187214612"/>
    <n v="2058561.0643673365"/>
    <n v="6.7589421613394221E-2"/>
    <n v="8.5773377681972365E-2"/>
    <n v="0"/>
    <n v="0"/>
    <n v="1.2690355329949239"/>
    <n v="1.2690355329949239"/>
    <s v=""/>
  </r>
  <r>
    <n v="105"/>
    <x v="0"/>
    <x v="1"/>
    <n v="35"/>
    <x v="0"/>
    <x v="1"/>
    <x v="0"/>
    <x v="0"/>
    <x v="0"/>
    <s v="Bogotá D.C."/>
    <x v="11"/>
    <x v="0"/>
    <d v="1899-12-30T07:00:00"/>
    <d v="1899-12-30T08:15:00"/>
    <x v="0"/>
    <d v="1899-12-30T17:00:00"/>
    <x v="2"/>
    <d v="1899-12-30T17:45:00"/>
    <x v="10"/>
    <x v="3"/>
    <x v="0"/>
    <x v="0"/>
    <x v="0"/>
    <s v=""/>
    <x v="0"/>
    <x v="0"/>
    <n v="1.2690355329949239"/>
    <x v="12"/>
    <x v="0"/>
    <n v="0"/>
    <n v="8.75"/>
    <n v="0"/>
    <n v="0"/>
    <x v="0"/>
    <n v="59.999999999999986"/>
    <n v="76.142131979695421"/>
    <x v="0"/>
    <n v="2.5380710659898478"/>
    <n v="0"/>
    <s v=""/>
    <n v="0"/>
    <x v="0"/>
    <n v="11.999999999999996"/>
    <n v="15.228426395939081"/>
    <x v="1"/>
    <n v="0"/>
    <n v="0"/>
    <n v="0"/>
    <n v="0"/>
    <n v="20.416666666666661"/>
    <n v="25.909475465313022"/>
    <n v="318611.87214611872"/>
    <n v="404329.78698746033"/>
    <n v="1.3275494672754946E-2"/>
    <n v="1.6847074457810845E-2"/>
    <n v="0"/>
    <n v="0"/>
    <n v="1.2690355329949239"/>
    <n v="1.2690355329949239"/>
    <s v=""/>
  </r>
  <r>
    <n v="106"/>
    <x v="0"/>
    <x v="0"/>
    <n v="37"/>
    <x v="0"/>
    <x v="1"/>
    <x v="0"/>
    <x v="0"/>
    <x v="0"/>
    <s v="Zipaquirá"/>
    <x v="12"/>
    <x v="2"/>
    <d v="1899-12-30T00:00:00"/>
    <d v="1899-12-30T00:00:00"/>
    <x v="2"/>
    <d v="1899-12-30T00:00:00"/>
    <x v="3"/>
    <d v="1899-12-30T00:00:00"/>
    <x v="3"/>
    <x v="2"/>
    <x v="3"/>
    <x v="0"/>
    <x v="0"/>
    <s v=""/>
    <x v="6"/>
    <x v="2"/>
    <n v="1.2690355329949239"/>
    <x v="6"/>
    <x v="2"/>
    <n v="1.2690355329949239"/>
    <n v="8"/>
    <n v="0"/>
    <n v="0"/>
    <x v="0"/>
    <n v="0"/>
    <n v="0"/>
    <x v="2"/>
    <n v="0"/>
    <n v="0"/>
    <s v=""/>
    <n v="0"/>
    <x v="0"/>
    <n v="0"/>
    <n v="0"/>
    <x v="2"/>
    <n v="0"/>
    <n v="0"/>
    <n v="0"/>
    <n v="0"/>
    <n v="0"/>
    <n v="0"/>
    <n v="0"/>
    <n v="0"/>
    <n v="0"/>
    <n v="0"/>
    <n v="0"/>
    <n v="0"/>
    <n v="1.2690355329949239"/>
    <n v="1.2690355329949239"/>
    <s v=""/>
  </r>
  <r>
    <n v="107"/>
    <x v="0"/>
    <x v="1"/>
    <n v="35"/>
    <x v="0"/>
    <x v="1"/>
    <x v="0"/>
    <x v="2"/>
    <x v="4"/>
    <s v="Bogotá D.C."/>
    <x v="10"/>
    <x v="0"/>
    <d v="1899-12-30T07:30:00"/>
    <d v="1899-12-30T08:00:00"/>
    <x v="0"/>
    <d v="1899-12-30T17:00:00"/>
    <x v="2"/>
    <d v="1899-12-30T17:30:00"/>
    <x v="10"/>
    <x v="3"/>
    <x v="0"/>
    <x v="0"/>
    <x v="0"/>
    <s v=""/>
    <x v="10"/>
    <x v="0"/>
    <n v="0"/>
    <x v="12"/>
    <x v="0"/>
    <n v="0"/>
    <n v="9.0000000000000018"/>
    <n v="0"/>
    <n v="0"/>
    <x v="0"/>
    <n v="29.999999999999932"/>
    <n v="38.071065989847632"/>
    <x v="2"/>
    <n v="2.5380710659898478"/>
    <n v="0"/>
    <s v=""/>
    <n v="0"/>
    <x v="0"/>
    <n v="5.9999999999999876"/>
    <n v="7.6142131979695273"/>
    <x v="0"/>
    <n v="0"/>
    <n v="0"/>
    <n v="0"/>
    <n v="0"/>
    <n v="10.208333333333311"/>
    <n v="12.954737732656486"/>
    <n v="46986.301369863017"/>
    <n v="59627.286002364235"/>
    <n v="4.3505834601725017E-4"/>
    <n v="5.5210450002189106E-4"/>
    <n v="0"/>
    <n v="0"/>
    <n v="1.2690355329949239"/>
    <n v="1.2690355329949239"/>
    <s v=""/>
  </r>
  <r>
    <n v="108"/>
    <x v="0"/>
    <x v="1"/>
    <n v="31"/>
    <x v="0"/>
    <x v="0"/>
    <x v="0"/>
    <x v="2"/>
    <x v="1"/>
    <s v="Bogotá D.C."/>
    <x v="2"/>
    <x v="2"/>
    <d v="1899-12-30T00:00:00"/>
    <d v="1899-12-30T00:00:00"/>
    <x v="2"/>
    <d v="1899-12-30T00:00:00"/>
    <x v="3"/>
    <d v="1899-12-30T00:00:00"/>
    <x v="3"/>
    <x v="2"/>
    <x v="3"/>
    <x v="0"/>
    <x v="0"/>
    <s v=""/>
    <x v="0"/>
    <x v="0"/>
    <n v="1.2690355329949239"/>
    <x v="0"/>
    <x v="0"/>
    <n v="1.2690355329949239"/>
    <n v="11"/>
    <n v="0"/>
    <n v="0"/>
    <x v="0"/>
    <n v="0"/>
    <n v="0"/>
    <x v="2"/>
    <n v="0"/>
    <n v="0"/>
    <s v=""/>
    <n v="0"/>
    <x v="0"/>
    <n v="0"/>
    <n v="0"/>
    <x v="2"/>
    <n v="0"/>
    <n v="0"/>
    <n v="0"/>
    <n v="0"/>
    <n v="0"/>
    <n v="0"/>
    <n v="0"/>
    <n v="0"/>
    <n v="0"/>
    <n v="0"/>
    <n v="0"/>
    <n v="0"/>
    <n v="1.2690355329949239"/>
    <n v="1.2690355329949239"/>
    <s v=""/>
  </r>
  <r>
    <n v="109"/>
    <x v="0"/>
    <x v="1"/>
    <n v="23"/>
    <x v="2"/>
    <x v="1"/>
    <x v="0"/>
    <x v="4"/>
    <x v="3"/>
    <s v="Bogotá D.C."/>
    <x v="2"/>
    <x v="0"/>
    <d v="1899-12-30T06:00:00"/>
    <d v="1899-12-30T07:00:00"/>
    <x v="3"/>
    <d v="1899-12-30T13:00:00"/>
    <x v="4"/>
    <d v="1899-12-30T14:00:00"/>
    <x v="8"/>
    <x v="1"/>
    <x v="5"/>
    <x v="0"/>
    <x v="0"/>
    <s v=""/>
    <x v="2"/>
    <x v="2"/>
    <n v="1.2690355329949239"/>
    <x v="5"/>
    <x v="1"/>
    <n v="1.2690355329949239"/>
    <n v="5.9999999999999982"/>
    <n v="0"/>
    <n v="0"/>
    <x v="0"/>
    <n v="60.000000000000071"/>
    <n v="76.14213197969552"/>
    <x v="1"/>
    <n v="2.5380710659898478"/>
    <n v="0"/>
    <s v=""/>
    <n v="0"/>
    <x v="0"/>
    <n v="17.594754999999992"/>
    <n v="22.328369289340092"/>
    <x v="3"/>
    <n v="1251.026961944666"/>
    <n v="1587.5976674424696"/>
    <n v="164.21771333333325"/>
    <n v="208.39811336717418"/>
    <n v="20.416666666666689"/>
    <n v="25.909475465313058"/>
    <n v="3136000"/>
    <n v="3979695.4314720812"/>
    <n v="4.0205128205128206E-2"/>
    <n v="5.1021736300924117E-2"/>
    <n v="0"/>
    <n v="0"/>
    <n v="1.2690355329949239"/>
    <n v="1.2690355329949239"/>
    <s v=""/>
  </r>
  <r>
    <n v="110"/>
    <x v="0"/>
    <x v="1"/>
    <n v="29"/>
    <x v="2"/>
    <x v="1"/>
    <x v="0"/>
    <x v="0"/>
    <x v="0"/>
    <s v="Bogotá D.C."/>
    <x v="6"/>
    <x v="0"/>
    <d v="1899-12-30T06:00:00"/>
    <d v="1899-12-30T06:40:00"/>
    <x v="7"/>
    <d v="1899-12-30T14:00:00"/>
    <x v="8"/>
    <d v="1899-12-30T14:40:00"/>
    <x v="0"/>
    <x v="0"/>
    <x v="0"/>
    <x v="0"/>
    <x v="0"/>
    <s v=""/>
    <x v="0"/>
    <x v="0"/>
    <n v="0"/>
    <x v="0"/>
    <x v="0"/>
    <n v="0"/>
    <n v="7.3333333333333339"/>
    <n v="0"/>
    <n v="0"/>
    <x v="0"/>
    <n v="39.999999999999936"/>
    <n v="50.761421319796874"/>
    <x v="0"/>
    <n v="2.5380710659898478"/>
    <n v="0"/>
    <s v=""/>
    <n v="0"/>
    <x v="0"/>
    <n v="5.6228680000000111"/>
    <n v="7.1356192893401156"/>
    <x v="0"/>
    <n v="0"/>
    <n v="0"/>
    <n v="0"/>
    <n v="0"/>
    <n v="13.611111111111091"/>
    <n v="17.272983643541995"/>
    <n v="134246.57534246575"/>
    <n v="170363.67429246922"/>
    <n v="5.5936073059360729E-3"/>
    <n v="7.0984864288528848E-3"/>
    <n v="79.999999999999872"/>
    <n v="101.52284263959375"/>
    <n v="0"/>
    <n v="1.2690355329949239"/>
    <s v=""/>
  </r>
  <r>
    <n v="111"/>
    <x v="0"/>
    <x v="1"/>
    <n v="25"/>
    <x v="2"/>
    <x v="2"/>
    <x v="0"/>
    <x v="0"/>
    <x v="0"/>
    <s v="Bogotá D.C."/>
    <x v="16"/>
    <x v="0"/>
    <d v="1899-12-30T09:00:00"/>
    <d v="1899-12-30T10:00:00"/>
    <x v="4"/>
    <d v="1899-12-30T20:00:00"/>
    <x v="12"/>
    <d v="1899-12-30T21:30:00"/>
    <x v="6"/>
    <x v="2"/>
    <x v="2"/>
    <x v="0"/>
    <x v="0"/>
    <s v=""/>
    <x v="2"/>
    <x v="2"/>
    <n v="1.2690355329949239"/>
    <x v="13"/>
    <x v="6"/>
    <n v="1.2690355329949239"/>
    <n v="10"/>
    <n v="0"/>
    <n v="0"/>
    <x v="0"/>
    <n v="75.000000000000014"/>
    <n v="95.177664974619304"/>
    <x v="1"/>
    <n v="2.5380710659898478"/>
    <n v="0"/>
    <s v=""/>
    <n v="0"/>
    <x v="0"/>
    <n v="8.623818"/>
    <n v="10.943931472081218"/>
    <x v="0"/>
    <n v="207.18035339217388"/>
    <n v="262.91923019311406"/>
    <n v="25.517335869565215"/>
    <n v="32.382405925844182"/>
    <n v="25.520833333333339"/>
    <n v="32.386844331641292"/>
    <n v="1470000"/>
    <n v="1865482.2335025382"/>
    <n v="6.1249999999999999E-2"/>
    <n v="7.772842639593909E-2"/>
    <n v="0"/>
    <n v="0"/>
    <n v="1.2690355329949239"/>
    <n v="1.2690355329949239"/>
    <s v=""/>
  </r>
  <r>
    <n v="112"/>
    <x v="0"/>
    <x v="0"/>
    <n v="23"/>
    <x v="2"/>
    <x v="1"/>
    <x v="0"/>
    <x v="0"/>
    <x v="1"/>
    <s v="Bogotá D.C."/>
    <x v="18"/>
    <x v="0"/>
    <d v="1899-12-30T07:00:00"/>
    <d v="1899-12-30T07:40:00"/>
    <x v="3"/>
    <d v="1899-12-30T16:00:00"/>
    <x v="0"/>
    <d v="1899-12-30T17:30:00"/>
    <x v="2"/>
    <x v="2"/>
    <x v="2"/>
    <x v="0"/>
    <x v="0"/>
    <s v=""/>
    <x v="11"/>
    <x v="3"/>
    <n v="1.2690355329949239"/>
    <x v="5"/>
    <x v="1"/>
    <n v="1.2690355329949239"/>
    <n v="8.3333333333333321"/>
    <n v="0"/>
    <n v="0"/>
    <x v="0"/>
    <n v="65"/>
    <n v="82.487309644670049"/>
    <x v="1"/>
    <n v="2.5380710659898478"/>
    <n v="0"/>
    <s v=""/>
    <n v="0"/>
    <x v="0"/>
    <n v="4.0048190000000119"/>
    <n v="5.082257614213213"/>
    <x v="4"/>
    <n v="19.150004745375057"/>
    <n v="24.302036478902355"/>
    <n v="2.3586073437500072"/>
    <n v="2.9931565276015322"/>
    <n v="22.118055555555554"/>
    <n v="28.06859842075578"/>
    <n v="1176000"/>
    <n v="1492385.7868020304"/>
    <n v="2.4500000000000001E-2"/>
    <n v="3.1091370558375638E-2"/>
    <n v="0"/>
    <n v="0"/>
    <n v="1.2690355329949239"/>
    <n v="1.2690355329949239"/>
    <s v=""/>
  </r>
  <r>
    <n v="113"/>
    <x v="0"/>
    <x v="0"/>
    <n v="25"/>
    <x v="2"/>
    <x v="1"/>
    <x v="0"/>
    <x v="0"/>
    <x v="1"/>
    <s v="Bogotá D.C."/>
    <x v="6"/>
    <x v="0"/>
    <d v="1899-12-30T07:00:00"/>
    <d v="1899-12-30T08:00:00"/>
    <x v="0"/>
    <d v="1899-12-30T19:00:00"/>
    <x v="7"/>
    <d v="1899-12-30T20:30:00"/>
    <x v="2"/>
    <x v="2"/>
    <x v="2"/>
    <x v="2"/>
    <x v="2"/>
    <s v=""/>
    <x v="8"/>
    <x v="5"/>
    <n v="1.2690355329949239"/>
    <x v="2"/>
    <x v="2"/>
    <n v="0"/>
    <n v="11"/>
    <n v="20"/>
    <n v="25.380710659898476"/>
    <x v="1"/>
    <n v="74.999999999999972"/>
    <n v="95.177664974619262"/>
    <x v="1"/>
    <n v="2.5380710659898478"/>
    <n v="2.5380710659898478"/>
    <n v="1.1333333333333333"/>
    <n v="1.4382402707275803"/>
    <x v="3"/>
    <n v="5.6228680000000111"/>
    <n v="7.1356192893401156"/>
    <x v="0"/>
    <n v="26.83473652966353"/>
    <n v="34.054234174699914"/>
    <n v="3.3050961338141112"/>
    <n v="4.1942844337742526"/>
    <n v="25.520833333333325"/>
    <n v="32.386844331641278"/>
    <n v="1470000"/>
    <n v="1865482.2335025382"/>
    <n v="3.0624999999999999E-2"/>
    <n v="3.8864213197969545E-2"/>
    <n v="40"/>
    <n v="50.761421319796952"/>
    <n v="0"/>
    <n v="1.2690355329949239"/>
    <s v=""/>
  </r>
  <r>
    <n v="114"/>
    <x v="0"/>
    <x v="0"/>
    <n v="30"/>
    <x v="0"/>
    <x v="0"/>
    <x v="0"/>
    <x v="0"/>
    <x v="0"/>
    <s v="Bogotá D.C."/>
    <x v="10"/>
    <x v="2"/>
    <d v="1899-12-30T08:00:00"/>
    <d v="1899-12-30T09:00:00"/>
    <x v="1"/>
    <d v="1899-12-30T15:00:00"/>
    <x v="5"/>
    <d v="1899-12-30T16:00:00"/>
    <x v="2"/>
    <x v="2"/>
    <x v="2"/>
    <x v="0"/>
    <x v="0"/>
    <s v=""/>
    <x v="2"/>
    <x v="2"/>
    <n v="0"/>
    <x v="2"/>
    <x v="2"/>
    <n v="0"/>
    <n v="6"/>
    <n v="0"/>
    <n v="0"/>
    <x v="0"/>
    <n v="59.999999999999986"/>
    <n v="76.142131979695421"/>
    <x v="0"/>
    <n v="2.5380710659898478"/>
    <n v="0"/>
    <s v=""/>
    <n v="0"/>
    <x v="0"/>
    <n v="14.4"/>
    <n v="18.274111675126903"/>
    <x v="1"/>
    <n v="17.214265384615384"/>
    <n v="21.845514447481452"/>
    <n v="2.1201923076923079"/>
    <n v="2.6905993752440458"/>
    <n v="20.416666666666661"/>
    <n v="25.909475465313022"/>
    <n v="294000"/>
    <n v="373096.4467005076"/>
    <n v="1.225E-2"/>
    <n v="1.5545685279187819E-2"/>
    <n v="0"/>
    <n v="0"/>
    <n v="1.2690355329949239"/>
    <n v="1.2690355329949239"/>
    <s v=""/>
  </r>
  <r>
    <n v="115"/>
    <x v="0"/>
    <x v="1"/>
    <n v="34"/>
    <x v="0"/>
    <x v="1"/>
    <x v="0"/>
    <x v="3"/>
    <x v="3"/>
    <s v="Bogotá D.C."/>
    <x v="3"/>
    <x v="2"/>
    <d v="1899-12-30T13:00:00"/>
    <d v="1899-12-30T13:50:00"/>
    <x v="9"/>
    <d v="1899-12-30T17:00:00"/>
    <x v="2"/>
    <d v="1899-12-30T18:00:00"/>
    <x v="2"/>
    <x v="2"/>
    <x v="2"/>
    <x v="0"/>
    <x v="0"/>
    <s v=""/>
    <x v="2"/>
    <x v="2"/>
    <n v="0"/>
    <x v="2"/>
    <x v="2"/>
    <n v="0"/>
    <n v="3.1666666666666661"/>
    <n v="0"/>
    <n v="0"/>
    <x v="0"/>
    <n v="55.000000000000043"/>
    <n v="69.796954314720864"/>
    <x v="0"/>
    <n v="2.5380710659898478"/>
    <n v="0"/>
    <s v=""/>
    <n v="0"/>
    <x v="0"/>
    <n v="22"/>
    <n v="27.918781725888326"/>
    <x v="3"/>
    <n v="26.299572115384613"/>
    <n v="33.375091516985549"/>
    <n v="3.2391826923076925"/>
    <n v="4.110637934400625"/>
    <n v="18.715277777777793"/>
    <n v="23.750352509870297"/>
    <n v="289100"/>
    <n v="366878.1725888325"/>
    <n v="3.7064102564102566E-3"/>
    <n v="4.7035663152414425E-3"/>
    <n v="0"/>
    <n v="0"/>
    <n v="1.2690355329949239"/>
    <n v="1.2690355329949239"/>
    <s v=""/>
  </r>
  <r>
    <n v="116"/>
    <x v="0"/>
    <x v="0"/>
    <n v="37"/>
    <x v="0"/>
    <x v="1"/>
    <x v="0"/>
    <x v="0"/>
    <x v="1"/>
    <s v="Bogotá D.C."/>
    <x v="2"/>
    <x v="0"/>
    <d v="1899-12-30T08:30:00"/>
    <d v="1899-12-30T10:00:00"/>
    <x v="4"/>
    <d v="1899-12-30T18:00:00"/>
    <x v="1"/>
    <d v="1899-12-30T20:00:00"/>
    <x v="2"/>
    <x v="2"/>
    <x v="2"/>
    <x v="0"/>
    <x v="0"/>
    <s v=""/>
    <x v="2"/>
    <x v="2"/>
    <n v="0"/>
    <x v="2"/>
    <x v="2"/>
    <n v="0"/>
    <n v="8"/>
    <n v="0"/>
    <n v="0"/>
    <x v="0"/>
    <n v="105.00000000000003"/>
    <n v="133.24873096446706"/>
    <x v="1"/>
    <n v="2.5380710659898478"/>
    <n v="0"/>
    <s v=""/>
    <n v="0"/>
    <x v="0"/>
    <n v="17.594754999999992"/>
    <n v="22.328369289340092"/>
    <x v="3"/>
    <n v="42.066775270456709"/>
    <n v="53.384232576721715"/>
    <n v="5.1811478064903822"/>
    <n v="6.575060668135003"/>
    <n v="35.729166666666679"/>
    <n v="45.341582064297818"/>
    <n v="578200"/>
    <n v="733756.345177665"/>
    <n v="1.2045833333333334E-2"/>
    <n v="1.5286590524534687E-2"/>
    <n v="0"/>
    <n v="0"/>
    <n v="1.2690355329949239"/>
    <n v="1.2690355329949239"/>
    <s v=""/>
  </r>
  <r>
    <n v="117"/>
    <x v="0"/>
    <x v="0"/>
    <n v="44"/>
    <x v="1"/>
    <x v="2"/>
    <x v="0"/>
    <x v="2"/>
    <x v="4"/>
    <s v="Bogotá D.C."/>
    <x v="9"/>
    <x v="0"/>
    <d v="1899-12-30T08:30:00"/>
    <d v="1899-12-30T09:15:00"/>
    <x v="1"/>
    <d v="1899-12-30T16:00:00"/>
    <x v="0"/>
    <d v="1899-12-30T17:00:00"/>
    <x v="6"/>
    <x v="2"/>
    <x v="2"/>
    <x v="2"/>
    <x v="2"/>
    <s v=""/>
    <x v="7"/>
    <x v="2"/>
    <n v="0"/>
    <x v="7"/>
    <x v="2"/>
    <n v="0"/>
    <n v="6.7499999999999982"/>
    <n v="10"/>
    <n v="12.690355329949238"/>
    <x v="2"/>
    <n v="52.500000000000057"/>
    <n v="66.624365482233571"/>
    <x v="0"/>
    <n v="2.5380710659898478"/>
    <n v="2.5380710659898478"/>
    <n v="0.56666666666666665"/>
    <n v="0.71912013536379016"/>
    <x v="2"/>
    <n v="6.1"/>
    <n v="7.7411167512690353"/>
    <x v="0"/>
    <n v="106.34713816425119"/>
    <n v="134.95829716275531"/>
    <n v="13.098228663446053"/>
    <n v="16.622117593205651"/>
    <n v="17.864583333333353"/>
    <n v="22.670791032148927"/>
    <n v="1078000"/>
    <n v="1368020.304568528"/>
    <n v="9.9814814814814818E-3"/>
    <n v="1.2666854671930815E-2"/>
    <n v="20"/>
    <n v="25.380710659898476"/>
    <n v="1.2690355329949239"/>
    <n v="1.2690355329949239"/>
    <s v=""/>
  </r>
  <r>
    <n v="118"/>
    <x v="0"/>
    <x v="0"/>
    <n v="53"/>
    <x v="4"/>
    <x v="1"/>
    <x v="0"/>
    <x v="2"/>
    <x v="0"/>
    <s v="Bogotá D.C."/>
    <x v="2"/>
    <x v="0"/>
    <d v="1899-12-30T07:00:00"/>
    <d v="1899-12-30T08:30:00"/>
    <x v="0"/>
    <d v="1899-12-30T15:00:00"/>
    <x v="5"/>
    <d v="1899-12-30T16:30:00"/>
    <x v="2"/>
    <x v="2"/>
    <x v="2"/>
    <x v="3"/>
    <x v="1"/>
    <s v=""/>
    <x v="2"/>
    <x v="2"/>
    <n v="0"/>
    <x v="2"/>
    <x v="2"/>
    <n v="0"/>
    <n v="6.5"/>
    <n v="45"/>
    <n v="57.106598984771573"/>
    <x v="3"/>
    <n v="90"/>
    <n v="114.21319796954315"/>
    <x v="1"/>
    <n v="2.5380710659898478"/>
    <n v="2.5380710659898478"/>
    <n v="12.217499999999999"/>
    <n v="15.504441624365482"/>
    <x v="1"/>
    <n v="17.594754999999992"/>
    <n v="22.328369289340092"/>
    <x v="3"/>
    <n v="49.679197286846573"/>
    <n v="63.044666607673321"/>
    <n v="6.118730575284089"/>
    <n v="7.764886516857981"/>
    <n v="30.625"/>
    <n v="38.864213197969541"/>
    <n v="597800"/>
    <n v="758629.44162436551"/>
    <n v="2.4908333333333334E-2"/>
    <n v="3.1609560067681897E-2"/>
    <n v="90"/>
    <n v="114.21319796954315"/>
    <n v="0"/>
    <n v="1.2690355329949239"/>
    <s v=""/>
  </r>
  <r>
    <n v="119"/>
    <x v="0"/>
    <x v="0"/>
    <n v="34"/>
    <x v="0"/>
    <x v="1"/>
    <x v="0"/>
    <x v="2"/>
    <x v="1"/>
    <s v="Bogotá D.C."/>
    <x v="4"/>
    <x v="0"/>
    <d v="1899-12-30T06:20:00"/>
    <d v="1899-12-30T07:00:00"/>
    <x v="3"/>
    <d v="1899-12-30T14:00:00"/>
    <x v="8"/>
    <d v="1899-12-30T15:00:00"/>
    <x v="10"/>
    <x v="3"/>
    <x v="0"/>
    <x v="0"/>
    <x v="0"/>
    <s v=""/>
    <x v="10"/>
    <x v="0"/>
    <n v="0"/>
    <x v="12"/>
    <x v="0"/>
    <n v="0"/>
    <n v="7"/>
    <n v="0"/>
    <n v="0"/>
    <x v="0"/>
    <n v="49.999999999999979"/>
    <n v="63.451776649746165"/>
    <x v="0"/>
    <n v="2.5380710659898478"/>
    <n v="0"/>
    <s v=""/>
    <n v="0"/>
    <x v="0"/>
    <n v="9.0651894999999971"/>
    <n v="11.504047588832483"/>
    <x v="0"/>
    <n v="0"/>
    <n v="0"/>
    <n v="0"/>
    <n v="0"/>
    <n v="17.013888888888882"/>
    <n v="21.591229554427517"/>
    <n v="498949.77168949769"/>
    <n v="633184.98945367732"/>
    <n v="1.0394786910197868E-2"/>
    <n v="1.319135394695161E-2"/>
    <n v="0"/>
    <n v="0"/>
    <n v="1.2690355329949239"/>
    <n v="1.2690355329949239"/>
    <s v=""/>
  </r>
  <r>
    <n v="120"/>
    <x v="0"/>
    <x v="0"/>
    <n v="39"/>
    <x v="0"/>
    <x v="1"/>
    <x v="0"/>
    <x v="0"/>
    <x v="0"/>
    <s v="MOsquera"/>
    <x v="12"/>
    <x v="0"/>
    <d v="1899-12-30T05:30:00"/>
    <d v="1899-12-30T08:00:00"/>
    <x v="0"/>
    <d v="1899-12-30T17:00:00"/>
    <x v="2"/>
    <d v="1899-12-30T19:30:00"/>
    <x v="5"/>
    <x v="2"/>
    <x v="2"/>
    <x v="6"/>
    <x v="1"/>
    <s v=""/>
    <x v="6"/>
    <x v="2"/>
    <n v="0"/>
    <x v="6"/>
    <x v="2"/>
    <n v="0"/>
    <n v="9.0000000000000018"/>
    <n v="25"/>
    <n v="31.725888324873097"/>
    <x v="1"/>
    <n v="149.99999999999997"/>
    <n v="190.35532994923855"/>
    <x v="3"/>
    <n v="2.5380710659898478"/>
    <n v="2.5380710659898478"/>
    <n v="7.083333333333333"/>
    <n v="8.9890016920473776"/>
    <x v="1"/>
    <n v="20.284398999999993"/>
    <n v="25.741623096446691"/>
    <x v="3"/>
    <n v="93.536270284122608"/>
    <n v="118.70085061436879"/>
    <n v="11.520380121701967"/>
    <n v="14.619771728048182"/>
    <n v="51.041666666666657"/>
    <n v="64.773688663282556"/>
    <n v="1029000"/>
    <n v="1305837.5634517767"/>
    <n v="4.2875000000000003E-2"/>
    <n v="5.4409898477157367E-2"/>
    <n v="0"/>
    <n v="0"/>
    <n v="1.2690355329949239"/>
    <n v="1.2690355329949239"/>
    <s v=""/>
  </r>
  <r>
    <n v="121"/>
    <x v="0"/>
    <x v="1"/>
    <n v="34"/>
    <x v="0"/>
    <x v="1"/>
    <x v="0"/>
    <x v="2"/>
    <x v="1"/>
    <s v="Bogotá D.C."/>
    <x v="6"/>
    <x v="0"/>
    <d v="1899-12-30T08:00:00"/>
    <d v="1899-12-30T08:20:00"/>
    <x v="0"/>
    <d v="1899-12-30T14:30:00"/>
    <x v="8"/>
    <d v="1899-12-30T15:00:00"/>
    <x v="0"/>
    <x v="0"/>
    <x v="0"/>
    <x v="0"/>
    <x v="0"/>
    <s v=""/>
    <x v="0"/>
    <x v="0"/>
    <n v="0"/>
    <x v="0"/>
    <x v="0"/>
    <n v="0"/>
    <n v="6.1666666666666643"/>
    <n v="0"/>
    <n v="0"/>
    <x v="0"/>
    <n v="25.000000000000071"/>
    <n v="31.725888324873189"/>
    <x v="2"/>
    <n v="2.5380710659898478"/>
    <n v="0"/>
    <s v=""/>
    <n v="0"/>
    <x v="0"/>
    <n v="5.3114340000000162"/>
    <n v="6.7403984771573811"/>
    <x v="0"/>
    <n v="0"/>
    <n v="0"/>
    <n v="0"/>
    <n v="0"/>
    <n v="8.5069444444444695"/>
    <n v="10.795614777213794"/>
    <n v="120821.91780821918"/>
    <n v="153327.3068632223"/>
    <n v="2.5171232876712328E-3"/>
    <n v="3.1943188929837978E-3"/>
    <n v="50.000000000000142"/>
    <n v="63.451776649746378"/>
    <n v="0"/>
    <n v="1.2690355329949239"/>
    <s v=""/>
  </r>
  <r>
    <n v="122"/>
    <x v="0"/>
    <x v="1"/>
    <n v="23"/>
    <x v="2"/>
    <x v="0"/>
    <x v="0"/>
    <x v="1"/>
    <x v="1"/>
    <s v="Bogotá D.C."/>
    <x v="1"/>
    <x v="0"/>
    <d v="1899-12-30T06:00:00"/>
    <d v="1899-12-30T07:00:00"/>
    <x v="3"/>
    <d v="1899-12-30T17:00:00"/>
    <x v="2"/>
    <d v="1899-12-30T19:00:00"/>
    <x v="2"/>
    <x v="2"/>
    <x v="2"/>
    <x v="1"/>
    <x v="1"/>
    <s v=""/>
    <x v="2"/>
    <x v="2"/>
    <n v="0"/>
    <x v="2"/>
    <x v="2"/>
    <n v="0"/>
    <n v="10"/>
    <n v="12.5"/>
    <n v="15.862944162436548"/>
    <x v="2"/>
    <n v="89.999999999999957"/>
    <n v="114.2131979695431"/>
    <x v="1"/>
    <n v="2.5380710659898478"/>
    <n v="2.5380710659898478"/>
    <n v="3.4583333333333339"/>
    <n v="4.3887478849407788"/>
    <x v="4"/>
    <n v="11.326204000000004"/>
    <n v="14.373355329949245"/>
    <x v="1"/>
    <n v="104.0890762603878"/>
    <n v="132.09273637105051"/>
    <n v="12.82011482170507"/>
    <n v="16.269181245818618"/>
    <n v="30.624999999999986"/>
    <n v="38.864213197969526"/>
    <n v="1156400"/>
    <n v="1467512.69035533"/>
    <n v="2.4091666666666667E-2"/>
    <n v="3.0573181049069375E-2"/>
    <n v="0"/>
    <n v="0"/>
    <n v="1.2690355329949239"/>
    <n v="1.2690355329949239"/>
    <s v=""/>
  </r>
  <r>
    <n v="123"/>
    <x v="0"/>
    <x v="0"/>
    <n v="42"/>
    <x v="1"/>
    <x v="1"/>
    <x v="0"/>
    <x v="1"/>
    <x v="0"/>
    <s v="Bogotá D.C."/>
    <x v="3"/>
    <x v="2"/>
    <d v="1899-12-30T00:00:00"/>
    <d v="1899-12-30T00:00:00"/>
    <x v="2"/>
    <d v="1899-12-30T00:00:00"/>
    <x v="3"/>
    <d v="1899-12-30T00:00:00"/>
    <x v="3"/>
    <x v="2"/>
    <x v="3"/>
    <x v="0"/>
    <x v="0"/>
    <s v=""/>
    <x v="2"/>
    <x v="2"/>
    <n v="1.2690355329949239"/>
    <x v="2"/>
    <x v="2"/>
    <n v="1.2690355329949239"/>
    <n v="10"/>
    <n v="0"/>
    <n v="0"/>
    <x v="0"/>
    <n v="0"/>
    <n v="0"/>
    <x v="2"/>
    <n v="0"/>
    <n v="0"/>
    <s v=""/>
    <n v="0"/>
    <x v="0"/>
    <n v="0"/>
    <n v="0"/>
    <x v="2"/>
    <n v="0"/>
    <n v="0"/>
    <n v="0"/>
    <n v="0"/>
    <n v="0"/>
    <n v="0"/>
    <n v="0"/>
    <n v="0"/>
    <n v="0"/>
    <n v="0"/>
    <n v="0"/>
    <n v="0"/>
    <n v="1.2690355329949239"/>
    <n v="1.2690355329949239"/>
    <s v=""/>
  </r>
  <r>
    <n v="124"/>
    <x v="0"/>
    <x v="0"/>
    <n v="43"/>
    <x v="1"/>
    <x v="2"/>
    <x v="0"/>
    <x v="0"/>
    <x v="1"/>
    <s v="Bogotá D.C."/>
    <x v="10"/>
    <x v="2"/>
    <d v="1899-12-30T00:00:00"/>
    <d v="1899-12-30T00:00:00"/>
    <x v="2"/>
    <d v="1899-12-30T00:00:00"/>
    <x v="3"/>
    <d v="1899-12-30T00:00:00"/>
    <x v="3"/>
    <x v="2"/>
    <x v="3"/>
    <x v="0"/>
    <x v="0"/>
    <s v=""/>
    <x v="8"/>
    <x v="5"/>
    <n v="0"/>
    <x v="8"/>
    <x v="5"/>
    <n v="0"/>
    <n v="9.0000000000000018"/>
    <n v="0"/>
    <n v="0"/>
    <x v="0"/>
    <n v="0"/>
    <n v="0"/>
    <x v="2"/>
    <n v="0"/>
    <n v="0"/>
    <s v=""/>
    <n v="0"/>
    <x v="0"/>
    <n v="0"/>
    <n v="0"/>
    <x v="2"/>
    <n v="0"/>
    <n v="0"/>
    <n v="0"/>
    <n v="0"/>
    <n v="0"/>
    <n v="0"/>
    <n v="0"/>
    <n v="0"/>
    <n v="0"/>
    <n v="0"/>
    <n v="0"/>
    <n v="0"/>
    <n v="1.2690355329949239"/>
    <n v="1.2690355329949239"/>
    <s v=""/>
  </r>
  <r>
    <n v="125"/>
    <x v="0"/>
    <x v="1"/>
    <n v="45"/>
    <x v="1"/>
    <x v="1"/>
    <x v="0"/>
    <x v="0"/>
    <x v="0"/>
    <s v="Chía"/>
    <x v="12"/>
    <x v="0"/>
    <d v="1899-12-30T12:30:00"/>
    <d v="1899-12-30T14:00:00"/>
    <x v="6"/>
    <d v="1899-12-30T22:00:00"/>
    <x v="6"/>
    <d v="1899-12-30T23:38:00"/>
    <x v="1"/>
    <x v="1"/>
    <x v="1"/>
    <x v="0"/>
    <x v="0"/>
    <s v=""/>
    <x v="1"/>
    <x v="1"/>
    <n v="0"/>
    <x v="1"/>
    <x v="1"/>
    <n v="0"/>
    <n v="7.9999999999999982"/>
    <n v="0"/>
    <n v="0"/>
    <x v="0"/>
    <n v="93.999999999999986"/>
    <n v="119.28934010152282"/>
    <x v="1"/>
    <n v="2.5380710659898478"/>
    <n v="0"/>
    <s v=""/>
    <n v="0"/>
    <x v="0"/>
    <n v="25.522336999999993"/>
    <n v="32.38875253807106"/>
    <x v="3"/>
    <n v="2442.8600152526406"/>
    <n v="3100.0761614881226"/>
    <n v="320.66525974358962"/>
    <n v="406.93560881166195"/>
    <n v="31.986111111111104"/>
    <n v="40.591511562323738"/>
    <n v="1651232.876712329"/>
    <n v="2095473.1937973718"/>
    <n v="6.8801369863013703E-2"/>
    <n v="8.7311383074890489E-2"/>
    <n v="0"/>
    <n v="0"/>
    <n v="1.2690355329949239"/>
    <n v="1.2690355329949239"/>
    <s v=""/>
  </r>
  <r>
    <n v="126"/>
    <x v="0"/>
    <x v="0"/>
    <n v="35"/>
    <x v="0"/>
    <x v="1"/>
    <x v="0"/>
    <x v="1"/>
    <x v="1"/>
    <s v="Funza"/>
    <x v="12"/>
    <x v="0"/>
    <d v="1899-12-30T05:00:00"/>
    <d v="1899-12-30T07:00:00"/>
    <x v="3"/>
    <d v="1899-12-30T15:00:00"/>
    <x v="5"/>
    <d v="1899-12-30T17:00:00"/>
    <x v="4"/>
    <x v="1"/>
    <x v="1"/>
    <x v="0"/>
    <x v="0"/>
    <s v=""/>
    <x v="3"/>
    <x v="3"/>
    <n v="1.2690355329949239"/>
    <x v="5"/>
    <x v="1"/>
    <n v="0"/>
    <n v="8"/>
    <n v="0"/>
    <n v="0"/>
    <x v="0"/>
    <n v="120.00000000000003"/>
    <n v="152.2842639593909"/>
    <x v="3"/>
    <n v="2.5380710659898478"/>
    <n v="0"/>
    <s v=""/>
    <n v="0"/>
    <x v="0"/>
    <n v="24.553001999999992"/>
    <n v="31.158631979695421"/>
    <x v="3"/>
    <n v="2182.2176195889992"/>
    <n v="2769.3116999860399"/>
    <n v="286.45168999999987"/>
    <n v="363.51737309644653"/>
    <n v="40.833333333333343"/>
    <n v="51.818950930626073"/>
    <n v="2986496.3013698631"/>
    <n v="3789969.925596273"/>
    <n v="6.2218672945205479E-2"/>
    <n v="7.8957706783255685E-2"/>
    <n v="0"/>
    <n v="0"/>
    <n v="1.2690355329949239"/>
    <n v="1.2690355329949239"/>
    <s v=""/>
  </r>
  <r>
    <n v="127"/>
    <x v="0"/>
    <x v="0"/>
    <n v="32"/>
    <x v="0"/>
    <x v="1"/>
    <x v="0"/>
    <x v="0"/>
    <x v="1"/>
    <s v="Bogotá D.C."/>
    <x v="3"/>
    <x v="0"/>
    <d v="1899-12-30T05:00:00"/>
    <d v="1899-12-30T06:00:00"/>
    <x v="7"/>
    <d v="1899-12-30T21:00:00"/>
    <x v="11"/>
    <d v="1899-12-30T22:00:00"/>
    <x v="4"/>
    <x v="1"/>
    <x v="1"/>
    <x v="0"/>
    <x v="0"/>
    <s v=""/>
    <x v="5"/>
    <x v="1"/>
    <n v="0"/>
    <x v="5"/>
    <x v="1"/>
    <n v="0"/>
    <n v="15"/>
    <n v="0"/>
    <n v="0"/>
    <x v="0"/>
    <n v="59.999999999999964"/>
    <n v="76.142131979695392"/>
    <x v="0"/>
    <n v="2.5380710659898478"/>
    <n v="0"/>
    <s v=""/>
    <n v="0"/>
    <x v="0"/>
    <n v="14.600259999999992"/>
    <n v="18.528248730964457"/>
    <x v="1"/>
    <n v="778.58368494199942"/>
    <n v="988.05036160152213"/>
    <n v="102.20181999999994"/>
    <n v="129.69774111675119"/>
    <n v="20.416666666666654"/>
    <n v="25.909475465313012"/>
    <n v="3993835.6164383562"/>
    <n v="5068319.3102009594"/>
    <n v="8.3204908675799091E-2"/>
    <n v="0.10558998562918667"/>
    <n v="0"/>
    <n v="0"/>
    <n v="1.2690355329949239"/>
    <n v="1.2690355329949239"/>
    <s v=""/>
  </r>
  <r>
    <n v="128"/>
    <x v="0"/>
    <x v="0"/>
    <n v="27"/>
    <x v="2"/>
    <x v="2"/>
    <x v="0"/>
    <x v="1"/>
    <x v="0"/>
    <s v="Bogotá D.C."/>
    <x v="7"/>
    <x v="0"/>
    <d v="1899-12-30T05:00:00"/>
    <d v="1899-12-30T05:40:00"/>
    <x v="10"/>
    <d v="1899-12-30T14:30:00"/>
    <x v="8"/>
    <d v="1899-12-30T15:40:00"/>
    <x v="2"/>
    <x v="2"/>
    <x v="2"/>
    <x v="3"/>
    <x v="1"/>
    <s v=""/>
    <x v="2"/>
    <x v="2"/>
    <n v="0"/>
    <x v="2"/>
    <x v="2"/>
    <n v="0"/>
    <n v="8.8333333333333321"/>
    <n v="7.5"/>
    <n v="9.5177664974619294"/>
    <x v="2"/>
    <n v="55.000000000000043"/>
    <n v="69.796954314720864"/>
    <x v="0"/>
    <n v="2.5380710659898478"/>
    <n v="2.5380710659898478"/>
    <n v="2.0362499999999999"/>
    <n v="2.5840736040609138"/>
    <x v="3"/>
    <n v="12.411818000000011"/>
    <n v="15.751038071066004"/>
    <x v="1"/>
    <n v="77.359456728199376"/>
    <n v="98.171899401268249"/>
    <n v="9.5279654064685424"/>
    <n v="12.091326657955003"/>
    <n v="18.715277777777793"/>
    <n v="23.750352509870297"/>
    <n v="1470000"/>
    <n v="1865482.2335025382"/>
    <n v="6.1249999999999999E-2"/>
    <n v="7.772842639593909E-2"/>
    <n v="15"/>
    <n v="19.035532994923859"/>
    <n v="1.2690355329949239"/>
    <n v="1.2690355329949239"/>
    <s v=""/>
  </r>
  <r>
    <n v="129"/>
    <x v="0"/>
    <x v="1"/>
    <n v="54"/>
    <x v="4"/>
    <x v="2"/>
    <x v="0"/>
    <x v="0"/>
    <x v="0"/>
    <s v="Bogotá D.C."/>
    <x v="10"/>
    <x v="0"/>
    <d v="1899-12-30T05:10:00"/>
    <d v="1899-12-30T05:40:00"/>
    <x v="10"/>
    <d v="1899-12-30T14:00:00"/>
    <x v="8"/>
    <d v="1899-12-30T22:20:00"/>
    <x v="1"/>
    <x v="1"/>
    <x v="1"/>
    <x v="0"/>
    <x v="0"/>
    <s v=""/>
    <x v="1"/>
    <x v="1"/>
    <n v="0"/>
    <x v="1"/>
    <x v="1"/>
    <n v="0"/>
    <n v="8.3333333333333321"/>
    <n v="0"/>
    <n v="0"/>
    <x v="0"/>
    <n v="264.99999999999994"/>
    <n v="0"/>
    <x v="3"/>
    <n v="0"/>
    <n v="0"/>
    <s v=""/>
    <n v="0"/>
    <x v="0"/>
    <n v="9.6757879999999972"/>
    <n v="0"/>
    <x v="0"/>
    <n v="926.1140788659485"/>
    <n v="0"/>
    <n v="121.56759282051279"/>
    <n v="0"/>
    <n v="90.1736111111111"/>
    <n v="0"/>
    <n v="1190319.6347031964"/>
    <n v="0"/>
    <n v="4.9596651445966512E-2"/>
    <n v="0"/>
    <n v="0"/>
    <n v="0"/>
    <n v="0"/>
    <n v="0"/>
    <s v="Revisar horas diligenciadas"/>
  </r>
  <r>
    <n v="130"/>
    <x v="0"/>
    <x v="0"/>
    <n v="25"/>
    <x v="2"/>
    <x v="1"/>
    <x v="0"/>
    <x v="0"/>
    <x v="1"/>
    <s v="Bogotá D.C."/>
    <x v="10"/>
    <x v="0"/>
    <d v="1899-12-30T06:30:00"/>
    <d v="1899-12-30T08:00:00"/>
    <x v="0"/>
    <d v="1899-12-30T19:00:00"/>
    <x v="7"/>
    <d v="1899-12-30T20:30:00"/>
    <x v="2"/>
    <x v="2"/>
    <x v="2"/>
    <x v="3"/>
    <x v="1"/>
    <s v=""/>
    <x v="7"/>
    <x v="2"/>
    <n v="1.2690355329949239"/>
    <x v="2"/>
    <x v="2"/>
    <n v="0"/>
    <n v="11"/>
    <n v="10"/>
    <n v="12.690355329949238"/>
    <x v="2"/>
    <n v="90"/>
    <n v="114.21319796954315"/>
    <x v="1"/>
    <n v="2.5380710659898478"/>
    <n v="2.5380710659898478"/>
    <n v="2.7149999999999994"/>
    <n v="3.4454314720812178"/>
    <x v="3"/>
    <n v="9.6757879999999972"/>
    <n v="12.278918781725885"/>
    <x v="0"/>
    <n v="62.063006133159945"/>
    <n v="78.760160067461854"/>
    <n v="7.6439804578234245"/>
    <n v="9.7004828144967323"/>
    <n v="30.625"/>
    <n v="38.864213197969541"/>
    <n v="1445500"/>
    <n v="1834390.8629441625"/>
    <n v="3.0114583333333333E-2"/>
    <n v="3.821647631133672E-2"/>
    <n v="20"/>
    <n v="25.380710659898476"/>
    <n v="1.2690355329949239"/>
    <n v="1.2690355329949239"/>
    <s v=""/>
  </r>
  <r>
    <n v="131"/>
    <x v="0"/>
    <x v="0"/>
    <n v="26"/>
    <x v="2"/>
    <x v="1"/>
    <x v="0"/>
    <x v="0"/>
    <x v="1"/>
    <s v="Bogotá D.C."/>
    <x v="3"/>
    <x v="0"/>
    <d v="1899-12-30T09:00:00"/>
    <d v="1899-12-30T10:00:00"/>
    <x v="4"/>
    <d v="1899-12-30T14:00:00"/>
    <x v="8"/>
    <d v="1899-12-30T15:30:00"/>
    <x v="4"/>
    <x v="1"/>
    <x v="1"/>
    <x v="0"/>
    <x v="0"/>
    <s v=""/>
    <x v="2"/>
    <x v="2"/>
    <n v="1.2690355329949239"/>
    <x v="5"/>
    <x v="1"/>
    <n v="0"/>
    <n v="4"/>
    <n v="0"/>
    <n v="0"/>
    <x v="0"/>
    <n v="75.000000000000014"/>
    <n v="95.177664974619304"/>
    <x v="1"/>
    <n v="2.5380710659898478"/>
    <n v="0"/>
    <s v=""/>
    <n v="0"/>
    <x v="0"/>
    <n v="14.600259999999992"/>
    <n v="18.528248730964457"/>
    <x v="1"/>
    <n v="1038.1115799226659"/>
    <n v="1317.4004821353628"/>
    <n v="136.26909333333325"/>
    <n v="172.93032148900159"/>
    <n v="25.520833333333339"/>
    <n v="32.386844331641292"/>
    <n v="455095.89041095885"/>
    <n v="577532.85585147061"/>
    <n v="9.4811643835616428E-3"/>
    <n v="1.2031934496905638E-2"/>
    <n v="0"/>
    <n v="0"/>
    <n v="1.2690355329949239"/>
    <n v="1.2690355329949239"/>
    <s v=""/>
  </r>
  <r>
    <n v="132"/>
    <x v="0"/>
    <x v="1"/>
    <n v="52"/>
    <x v="4"/>
    <x v="0"/>
    <x v="0"/>
    <x v="1"/>
    <x v="0"/>
    <s v="Bogotá D.C."/>
    <x v="17"/>
    <x v="0"/>
    <d v="1899-12-30T05:30:00"/>
    <d v="1899-12-30T06:30:00"/>
    <x v="7"/>
    <d v="1899-12-30T14:00:00"/>
    <x v="8"/>
    <d v="1899-12-30T15:00:00"/>
    <x v="10"/>
    <x v="3"/>
    <x v="0"/>
    <x v="0"/>
    <x v="0"/>
    <s v=""/>
    <x v="2"/>
    <x v="2"/>
    <n v="1.2690355329949239"/>
    <x v="12"/>
    <x v="0"/>
    <n v="0"/>
    <n v="7.5000000000000018"/>
    <n v="0"/>
    <n v="0"/>
    <x v="0"/>
    <n v="59.999999999999964"/>
    <n v="76.142131979695392"/>
    <x v="0"/>
    <n v="2.5380710659898478"/>
    <n v="0"/>
    <s v=""/>
    <n v="0"/>
    <x v="0"/>
    <n v="11.999999999999993"/>
    <n v="15.228426395939078"/>
    <x v="1"/>
    <n v="0"/>
    <n v="0"/>
    <n v="0"/>
    <n v="0"/>
    <n v="20.416666666666654"/>
    <n v="25.909475465313012"/>
    <n v="230456.6210045662"/>
    <n v="292457.64086873882"/>
    <n v="9.602359208523592E-3"/>
    <n v="1.2185735036197453E-2"/>
    <n v="0"/>
    <n v="0"/>
    <n v="1.2690355329949239"/>
    <n v="1.2690355329949239"/>
    <s v=""/>
  </r>
  <r>
    <n v="133"/>
    <x v="0"/>
    <x v="0"/>
    <n v="40"/>
    <x v="1"/>
    <x v="1"/>
    <x v="0"/>
    <x v="2"/>
    <x v="1"/>
    <s v="Bogotá D.C."/>
    <x v="9"/>
    <x v="0"/>
    <d v="1899-12-30T08:30:00"/>
    <d v="1899-12-30T09:00:00"/>
    <x v="1"/>
    <d v="1899-12-30T12:00:00"/>
    <x v="10"/>
    <d v="1899-12-30T12:30:00"/>
    <x v="9"/>
    <x v="2"/>
    <x v="2"/>
    <x v="0"/>
    <x v="0"/>
    <s v=""/>
    <x v="9"/>
    <x v="2"/>
    <n v="0"/>
    <x v="10"/>
    <x v="2"/>
    <n v="0"/>
    <n v="3"/>
    <n v="0"/>
    <n v="0"/>
    <x v="0"/>
    <n v="30.000000000000014"/>
    <n v="38.071065989847732"/>
    <x v="0"/>
    <n v="2.5380710659898478"/>
    <n v="0"/>
    <s v=""/>
    <n v="0"/>
    <x v="0"/>
    <n v="6.1"/>
    <n v="7.7411167512690353"/>
    <x v="0"/>
    <n v="189.75417416666664"/>
    <n v="240.80478955160743"/>
    <n v="24.908333333333331"/>
    <n v="31.609560067681894"/>
    <n v="10.208333333333337"/>
    <n v="12.95473773265652"/>
    <n v="882000"/>
    <n v="1119289.3401015229"/>
    <n v="1.8374999999999999E-2"/>
    <n v="2.3318527918781726E-2"/>
    <n v="0"/>
    <n v="0"/>
    <n v="1.2690355329949239"/>
    <n v="1.2690355329949239"/>
    <s v=""/>
  </r>
  <r>
    <n v="134"/>
    <x v="0"/>
    <x v="1"/>
    <n v="33"/>
    <x v="0"/>
    <x v="1"/>
    <x v="0"/>
    <x v="1"/>
    <x v="0"/>
    <s v="Bogotá D.C."/>
    <x v="17"/>
    <x v="0"/>
    <d v="1899-12-30T07:00:00"/>
    <d v="1899-12-30T09:00:00"/>
    <x v="1"/>
    <d v="1899-12-30T20:00:00"/>
    <x v="12"/>
    <d v="1899-12-30T21:00:00"/>
    <x v="4"/>
    <x v="1"/>
    <x v="1"/>
    <x v="0"/>
    <x v="0"/>
    <s v=""/>
    <x v="5"/>
    <x v="1"/>
    <n v="0"/>
    <x v="5"/>
    <x v="1"/>
    <n v="0"/>
    <n v="11"/>
    <n v="0"/>
    <n v="0"/>
    <x v="0"/>
    <n v="89.999999999999957"/>
    <n v="114.2131979695431"/>
    <x v="1"/>
    <n v="2.5380710659898478"/>
    <n v="0"/>
    <s v=""/>
    <n v="0"/>
    <x v="0"/>
    <n v="14.202759000000015"/>
    <n v="18.023805837563472"/>
    <x v="1"/>
    <n v="1009.848357820401"/>
    <n v="1281.5334490106611"/>
    <n v="132.55908400000013"/>
    <n v="168.22218781725906"/>
    <n v="30.624999999999986"/>
    <n v="38.864213197969526"/>
    <n v="3664931.5068493146"/>
    <n v="4650928.3081844095"/>
    <n v="0.15270547945205476"/>
    <n v="0.19378867950768372"/>
    <n v="0"/>
    <n v="0"/>
    <n v="1.2690355329949239"/>
    <n v="1.2690355329949239"/>
    <s v=""/>
  </r>
  <r>
    <n v="135"/>
    <x v="0"/>
    <x v="0"/>
    <n v="26"/>
    <x v="2"/>
    <x v="1"/>
    <x v="0"/>
    <x v="0"/>
    <x v="0"/>
    <s v="Bogotá D.C."/>
    <x v="13"/>
    <x v="0"/>
    <d v="1899-12-30T08:00:00"/>
    <d v="1899-12-30T09:00:00"/>
    <x v="1"/>
    <d v="1899-12-30T18:00:00"/>
    <x v="1"/>
    <d v="1899-12-30T20:00:00"/>
    <x v="8"/>
    <x v="1"/>
    <x v="5"/>
    <x v="0"/>
    <x v="0"/>
    <s v=""/>
    <x v="9"/>
    <x v="2"/>
    <n v="1.2690355329949239"/>
    <x v="5"/>
    <x v="1"/>
    <n v="1.2690355329949239"/>
    <n v="9"/>
    <n v="0"/>
    <n v="0"/>
    <x v="0"/>
    <n v="90.000000000000043"/>
    <n v="114.2131979695432"/>
    <x v="1"/>
    <n v="2.5380710659898478"/>
    <n v="0"/>
    <s v=""/>
    <n v="0"/>
    <x v="0"/>
    <n v="4.4969639999999913"/>
    <n v="5.7068071065989736"/>
    <x v="4"/>
    <n v="159.87216675919967"/>
    <n v="202.88346035431431"/>
    <n v="20.985831999999956"/>
    <n v="26.631766497461875"/>
    <n v="30.625000000000014"/>
    <n v="38.864213197969562"/>
    <n v="0"/>
    <n v="0"/>
    <n v="0"/>
    <n v="0"/>
    <n v="0"/>
    <n v="0"/>
    <n v="1.2690355329949239"/>
    <n v="1.2690355329949239"/>
    <s v=""/>
  </r>
  <r>
    <n v="136"/>
    <x v="0"/>
    <x v="1"/>
    <n v="25"/>
    <x v="2"/>
    <x v="1"/>
    <x v="0"/>
    <x v="0"/>
    <x v="0"/>
    <s v="Bogotá D.C."/>
    <x v="16"/>
    <x v="0"/>
    <d v="1899-12-30T11:00:00"/>
    <d v="1899-12-30T13:00:00"/>
    <x v="9"/>
    <d v="1899-12-30T20:00:00"/>
    <x v="12"/>
    <d v="1899-12-30T21:00:00"/>
    <x v="2"/>
    <x v="2"/>
    <x v="2"/>
    <x v="0"/>
    <x v="0"/>
    <s v=""/>
    <x v="2"/>
    <x v="2"/>
    <n v="0"/>
    <x v="2"/>
    <x v="2"/>
    <n v="0"/>
    <n v="7.0000000000000018"/>
    <n v="0"/>
    <n v="0"/>
    <x v="0"/>
    <n v="89.999999999999957"/>
    <n v="114.2131979695431"/>
    <x v="1"/>
    <n v="2.5380710659898478"/>
    <n v="0"/>
    <s v=""/>
    <n v="0"/>
    <x v="0"/>
    <n v="8.623818"/>
    <n v="10.943931472081218"/>
    <x v="0"/>
    <n v="41.236858800173074"/>
    <n v="52.331039086514053"/>
    <n v="5.078931274038462"/>
    <n v="6.4453442563939873"/>
    <n v="30.624999999999986"/>
    <n v="38.864213197969526"/>
    <n v="1764000"/>
    <n v="2238578.6802030457"/>
    <n v="7.3499999999999996E-2"/>
    <n v="9.3274111675126906E-2"/>
    <n v="0"/>
    <n v="0"/>
    <n v="1.2690355329949239"/>
    <n v="1.2690355329949239"/>
    <s v=""/>
  </r>
  <r>
    <n v="137"/>
    <x v="0"/>
    <x v="0"/>
    <n v="44"/>
    <x v="1"/>
    <x v="1"/>
    <x v="0"/>
    <x v="1"/>
    <x v="0"/>
    <s v="Bogotá D.C."/>
    <x v="17"/>
    <x v="0"/>
    <d v="1899-12-30T06:00:00"/>
    <d v="1899-12-30T07:00:00"/>
    <x v="3"/>
    <d v="1899-12-30T17:00:00"/>
    <x v="2"/>
    <d v="1899-12-30T18:00:00"/>
    <x v="1"/>
    <x v="1"/>
    <x v="1"/>
    <x v="0"/>
    <x v="0"/>
    <s v=""/>
    <x v="1"/>
    <x v="1"/>
    <n v="0"/>
    <x v="1"/>
    <x v="1"/>
    <n v="0"/>
    <n v="10"/>
    <n v="0"/>
    <n v="0"/>
    <x v="0"/>
    <n v="59.999999999999986"/>
    <n v="76.142131979695421"/>
    <x v="0"/>
    <n v="2.5380710659898478"/>
    <n v="0"/>
    <s v=""/>
    <n v="0"/>
    <x v="0"/>
    <n v="14.202759000000015"/>
    <n v="18.023805837563472"/>
    <x v="1"/>
    <n v="679.70562545603923"/>
    <n v="862.57059068025285"/>
    <n v="89.222460384615474"/>
    <n v="113.22647256930898"/>
    <n v="20.416666666666661"/>
    <n v="25.909475465313022"/>
    <n v="1252073.0593607307"/>
    <n v="1588925.2022344298"/>
    <n v="5.2169710806697113E-2"/>
    <n v="6.6205216759767913E-2"/>
    <n v="0"/>
    <n v="0"/>
    <n v="1.2690355329949239"/>
    <n v="1.2690355329949239"/>
    <s v=""/>
  </r>
  <r>
    <n v="138"/>
    <x v="0"/>
    <x v="1"/>
    <n v="33"/>
    <x v="0"/>
    <x v="1"/>
    <x v="0"/>
    <x v="2"/>
    <x v="0"/>
    <s v="Bogotá D.C."/>
    <x v="3"/>
    <x v="2"/>
    <d v="1899-12-30T00:00:00"/>
    <d v="1899-12-30T00:00:00"/>
    <x v="2"/>
    <d v="1899-12-30T00:00:00"/>
    <x v="3"/>
    <d v="1899-12-30T00:00:00"/>
    <x v="3"/>
    <x v="2"/>
    <x v="3"/>
    <x v="0"/>
    <x v="0"/>
    <s v=""/>
    <x v="0"/>
    <x v="0"/>
    <n v="1.2690355329949239"/>
    <x v="8"/>
    <x v="5"/>
    <n v="0"/>
    <n v="9.0000000000000018"/>
    <n v="0"/>
    <n v="0"/>
    <x v="0"/>
    <n v="0"/>
    <n v="0"/>
    <x v="2"/>
    <n v="0"/>
    <n v="0"/>
    <s v=""/>
    <n v="0"/>
    <x v="0"/>
    <n v="0"/>
    <n v="0"/>
    <x v="2"/>
    <n v="0"/>
    <n v="0"/>
    <n v="0"/>
    <n v="0"/>
    <n v="0"/>
    <n v="0"/>
    <n v="0"/>
    <n v="0"/>
    <n v="0"/>
    <n v="0"/>
    <n v="0"/>
    <n v="0"/>
    <n v="1.2690355329949239"/>
    <n v="1.2690355329949239"/>
    <s v=""/>
  </r>
  <r>
    <n v="139"/>
    <x v="0"/>
    <x v="1"/>
    <n v="52"/>
    <x v="4"/>
    <x v="4"/>
    <x v="0"/>
    <x v="0"/>
    <x v="0"/>
    <s v="Bogotá D.C."/>
    <x v="3"/>
    <x v="0"/>
    <d v="1899-12-30T08:30:00"/>
    <d v="1899-12-30T10:00:00"/>
    <x v="4"/>
    <d v="1899-12-30T16:00:00"/>
    <x v="0"/>
    <d v="1899-12-30T20:00:00"/>
    <x v="2"/>
    <x v="2"/>
    <x v="2"/>
    <x v="2"/>
    <x v="2"/>
    <s v=""/>
    <x v="2"/>
    <x v="2"/>
    <n v="0"/>
    <x v="2"/>
    <x v="2"/>
    <n v="0"/>
    <n v="5.9999999999999982"/>
    <n v="7.5"/>
    <n v="9.5177664974619294"/>
    <x v="2"/>
    <n v="165.00000000000006"/>
    <n v="209.39086294416251"/>
    <x v="3"/>
    <n v="2.5380710659898478"/>
    <n v="2.5380710659898478"/>
    <n v="0.42500000000000004"/>
    <n v="0.53934010152284273"/>
    <x v="5"/>
    <n v="14.600259999999992"/>
    <n v="18.528248730964457"/>
    <x v="1"/>
    <n v="84.728016505528785"/>
    <n v="107.52286358569643"/>
    <n v="10.435512920673071"/>
    <n v="13.243036701361765"/>
    <n v="56.14583333333335"/>
    <n v="71.251057529610847"/>
    <n v="1372000"/>
    <n v="1741116.7512690355"/>
    <n v="5.7166666666666664E-2"/>
    <n v="7.2546531302876485E-2"/>
    <n v="15"/>
    <n v="19.035532994923859"/>
    <n v="1.2690355329949239"/>
    <n v="1.2690355329949239"/>
    <s v=""/>
  </r>
  <r>
    <n v="140"/>
    <x v="0"/>
    <x v="1"/>
    <n v="26"/>
    <x v="2"/>
    <x v="1"/>
    <x v="0"/>
    <x v="1"/>
    <x v="0"/>
    <s v="Bogotá D.C."/>
    <x v="16"/>
    <x v="0"/>
    <d v="1899-12-30T05:00:00"/>
    <d v="1899-12-30T06:00:00"/>
    <x v="7"/>
    <d v="1899-12-30T14:00:00"/>
    <x v="8"/>
    <d v="1899-12-30T15:00:00"/>
    <x v="1"/>
    <x v="1"/>
    <x v="1"/>
    <x v="0"/>
    <x v="0"/>
    <s v=""/>
    <x v="1"/>
    <x v="1"/>
    <n v="0"/>
    <x v="1"/>
    <x v="1"/>
    <n v="0"/>
    <n v="8"/>
    <n v="0"/>
    <n v="0"/>
    <x v="0"/>
    <n v="59.999999999999964"/>
    <n v="76.142131979695392"/>
    <x v="0"/>
    <n v="2.5380710659898478"/>
    <n v="0"/>
    <s v=""/>
    <n v="0"/>
    <x v="0"/>
    <n v="8.623818"/>
    <n v="10.943931472081218"/>
    <x v="0"/>
    <n v="1155.5952826507385"/>
    <n v="1466.4914754450997"/>
    <n v="151.69074738461538"/>
    <n v="192.50094845763374"/>
    <n v="20.416666666666654"/>
    <n v="25.909475465313012"/>
    <n v="12169452.05479452"/>
    <n v="15443467.074612336"/>
    <n v="0.50706050228310495"/>
    <n v="0.64347779477551392"/>
    <n v="0"/>
    <n v="0"/>
    <n v="1.2690355329949239"/>
    <n v="1.2690355329949239"/>
    <s v=""/>
  </r>
  <r>
    <n v="141"/>
    <x v="0"/>
    <x v="1"/>
    <n v="33"/>
    <x v="0"/>
    <x v="1"/>
    <x v="0"/>
    <x v="1"/>
    <x v="0"/>
    <s v="Bogotá D.C."/>
    <x v="16"/>
    <x v="0"/>
    <d v="1899-12-30T08:45:00"/>
    <d v="1899-12-30T09:00:00"/>
    <x v="1"/>
    <d v="1899-12-30T18:00:00"/>
    <x v="1"/>
    <d v="1899-12-30T19:30:00"/>
    <x v="1"/>
    <x v="1"/>
    <x v="1"/>
    <x v="7"/>
    <x v="3"/>
    <s v="Propulsión humana"/>
    <x v="1"/>
    <x v="1"/>
    <n v="0"/>
    <x v="1"/>
    <x v="1"/>
    <n v="0"/>
    <n v="9"/>
    <n v="10"/>
    <n v="0"/>
    <x v="2"/>
    <n v="52.500000000000014"/>
    <n v="0"/>
    <x v="0"/>
    <n v="0"/>
    <n v="0"/>
    <n v="2.4999999999999996"/>
    <n v="0"/>
    <x v="3"/>
    <n v="7.1249447142857196"/>
    <n v="0"/>
    <x v="0"/>
    <n v="442.67468591464149"/>
    <n v="0"/>
    <n v="58.108279743589812"/>
    <n v="0"/>
    <n v="17.864583333333339"/>
    <n v="0"/>
    <n v="873721.46118721459"/>
    <n v="0"/>
    <n v="3.6405060882800606E-2"/>
    <n v="0"/>
    <n v="0"/>
    <n v="0"/>
    <n v="0"/>
    <n v="0"/>
    <s v="Revisar horas diligenciadas"/>
  </r>
  <r>
    <n v="142"/>
    <x v="0"/>
    <x v="1"/>
    <n v="36"/>
    <x v="0"/>
    <x v="1"/>
    <x v="0"/>
    <x v="0"/>
    <x v="0"/>
    <s v="Bogotá D.C."/>
    <x v="6"/>
    <x v="0"/>
    <d v="1899-12-30T08:00:00"/>
    <d v="1899-12-30T09:00:00"/>
    <x v="1"/>
    <d v="1899-12-30T18:00:00"/>
    <x v="1"/>
    <d v="1899-12-30T19:00:00"/>
    <x v="0"/>
    <x v="0"/>
    <x v="0"/>
    <x v="0"/>
    <x v="0"/>
    <s v=""/>
    <x v="0"/>
    <x v="0"/>
    <n v="0"/>
    <x v="0"/>
    <x v="0"/>
    <n v="0"/>
    <n v="9"/>
    <n v="0"/>
    <n v="0"/>
    <x v="0"/>
    <n v="59.999999999999986"/>
    <n v="76.142131979695421"/>
    <x v="0"/>
    <n v="2.5380710659898478"/>
    <n v="0"/>
    <s v=""/>
    <n v="0"/>
    <x v="0"/>
    <n v="5.6228680000000111"/>
    <n v="7.1356192893401156"/>
    <x v="0"/>
    <n v="0"/>
    <n v="0"/>
    <n v="0"/>
    <n v="0"/>
    <n v="20.416666666666661"/>
    <n v="25.909475465313022"/>
    <n v="134246.57534246575"/>
    <n v="170363.67429246922"/>
    <n v="5.5936073059360729E-3"/>
    <n v="7.0984864288528848E-3"/>
    <n v="119.99999999999997"/>
    <n v="152.28426395939084"/>
    <n v="0"/>
    <n v="1.2690355329949239"/>
    <s v=""/>
  </r>
  <r>
    <n v="143"/>
    <x v="0"/>
    <x v="0"/>
    <n v="40"/>
    <x v="1"/>
    <x v="2"/>
    <x v="0"/>
    <x v="0"/>
    <x v="0"/>
    <s v="Bogotá D.C."/>
    <x v="7"/>
    <x v="0"/>
    <d v="1899-12-30T09:00:00"/>
    <d v="1899-12-30T10:00:00"/>
    <x v="4"/>
    <d v="1899-12-30T18:30:00"/>
    <x v="1"/>
    <d v="1899-12-30T19:40:00"/>
    <x v="2"/>
    <x v="2"/>
    <x v="2"/>
    <x v="2"/>
    <x v="2"/>
    <s v=""/>
    <x v="2"/>
    <x v="2"/>
    <n v="0"/>
    <x v="1"/>
    <x v="1"/>
    <n v="1.2690355329949239"/>
    <n v="8.5"/>
    <n v="15"/>
    <n v="19.035532994923859"/>
    <x v="1"/>
    <n v="65.000000000000057"/>
    <n v="82.48730964467012"/>
    <x v="1"/>
    <n v="2.5380710659898478"/>
    <n v="2.5380710659898478"/>
    <n v="0.84999999999999987"/>
    <n v="1.0786802030456852"/>
    <x v="2"/>
    <n v="12.411818000000011"/>
    <n v="15.751038071066004"/>
    <x v="1"/>
    <n v="69.107015062716414"/>
    <n v="87.699257693802551"/>
    <n v="8.5115547175480852"/>
    <n v="10.801465377599094"/>
    <n v="22.118055555555575"/>
    <n v="28.068598420755805"/>
    <n v="2450000"/>
    <n v="3109137.0558375637"/>
    <n v="0.10208333333333333"/>
    <n v="0.12954737732656516"/>
    <n v="30"/>
    <n v="38.071065989847718"/>
    <n v="0"/>
    <n v="1.2690355329949239"/>
    <s v=""/>
  </r>
  <r>
    <n v="144"/>
    <x v="0"/>
    <x v="1"/>
    <n v="36"/>
    <x v="0"/>
    <x v="1"/>
    <x v="0"/>
    <x v="2"/>
    <x v="1"/>
    <s v="Bogotá D.C."/>
    <x v="10"/>
    <x v="0"/>
    <d v="1899-12-30T09:45:00"/>
    <d v="1899-12-30T10:00:00"/>
    <x v="4"/>
    <d v="1899-12-30T18:00:00"/>
    <x v="1"/>
    <d v="1899-12-30T18:15:00"/>
    <x v="0"/>
    <x v="0"/>
    <x v="0"/>
    <x v="0"/>
    <x v="0"/>
    <s v=""/>
    <x v="5"/>
    <x v="1"/>
    <n v="1.2690355329949239"/>
    <x v="2"/>
    <x v="2"/>
    <n v="1.2690355329949239"/>
    <n v="8"/>
    <n v="0"/>
    <n v="0"/>
    <x v="0"/>
    <n v="14.999999999999986"/>
    <n v="19.035532994923841"/>
    <x v="2"/>
    <n v="2.5380710659898478"/>
    <n v="0"/>
    <s v=""/>
    <n v="0"/>
    <x v="0"/>
    <n v="3.7499999999999964"/>
    <n v="4.7588832487309602"/>
    <x v="4"/>
    <n v="0"/>
    <n v="0"/>
    <n v="0"/>
    <n v="0"/>
    <n v="5.1041666666666616"/>
    <n v="6.4773688663282512"/>
    <n v="201369.8630136986"/>
    <n v="255545.5114387038"/>
    <n v="4.195205479452054E-3"/>
    <n v="5.3238648216396628E-3"/>
    <n v="29.999999999999972"/>
    <n v="38.071065989847682"/>
    <n v="0"/>
    <n v="1.2690355329949239"/>
    <s v=""/>
  </r>
  <r>
    <n v="145"/>
    <x v="0"/>
    <x v="1"/>
    <n v="45"/>
    <x v="1"/>
    <x v="0"/>
    <x v="0"/>
    <x v="0"/>
    <x v="0"/>
    <s v="Bogotá D.C."/>
    <x v="16"/>
    <x v="0"/>
    <d v="1899-12-30T07:00:00"/>
    <d v="1899-12-30T08:00:00"/>
    <x v="0"/>
    <d v="1899-12-30T17:00:00"/>
    <x v="2"/>
    <d v="1899-12-30T18:00:00"/>
    <x v="0"/>
    <x v="0"/>
    <x v="0"/>
    <x v="0"/>
    <x v="0"/>
    <s v=""/>
    <x v="7"/>
    <x v="2"/>
    <n v="1.2690355329949239"/>
    <x v="0"/>
    <x v="0"/>
    <n v="0"/>
    <n v="9.0000000000000018"/>
    <n v="0"/>
    <n v="0"/>
    <x v="0"/>
    <n v="59.999999999999943"/>
    <n v="76.142131979695364"/>
    <x v="0"/>
    <n v="2.5380710659898478"/>
    <n v="0"/>
    <s v=""/>
    <n v="0"/>
    <x v="0"/>
    <n v="8.623818"/>
    <n v="10.943931472081218"/>
    <x v="0"/>
    <n v="0"/>
    <n v="0"/>
    <n v="0"/>
    <n v="0"/>
    <n v="20.416666666666647"/>
    <n v="25.909475465313005"/>
    <n v="80547.945205479453"/>
    <n v="102218.20457548155"/>
    <n v="3.3561643835616438E-3"/>
    <n v="4.2590918573117307E-3"/>
    <n v="119.99999999999989"/>
    <n v="152.28426395939073"/>
    <n v="0"/>
    <n v="1.2690355329949239"/>
    <s v=""/>
  </r>
  <r>
    <n v="146"/>
    <x v="0"/>
    <x v="1"/>
    <n v="38"/>
    <x v="0"/>
    <x v="4"/>
    <x v="0"/>
    <x v="0"/>
    <x v="1"/>
    <s v="Bogotá D.C."/>
    <x v="10"/>
    <x v="0"/>
    <d v="1899-12-30T07:00:00"/>
    <d v="1899-12-30T07:40:00"/>
    <x v="3"/>
    <d v="1899-12-30T18:00:00"/>
    <x v="1"/>
    <d v="1899-12-30T18:40:00"/>
    <x v="1"/>
    <x v="1"/>
    <x v="1"/>
    <x v="0"/>
    <x v="0"/>
    <s v=""/>
    <x v="1"/>
    <x v="1"/>
    <n v="0"/>
    <x v="1"/>
    <x v="1"/>
    <n v="0"/>
    <n v="10.333333333333332"/>
    <n v="0"/>
    <n v="0"/>
    <x v="0"/>
    <n v="40.000000000000014"/>
    <n v="50.761421319796973"/>
    <x v="0"/>
    <n v="2.5380710659898478"/>
    <n v="0"/>
    <s v=""/>
    <n v="0"/>
    <x v="0"/>
    <n v="9.6757879999999972"/>
    <n v="12.278918781725885"/>
    <x v="0"/>
    <n v="926.1140788659485"/>
    <n v="1175.2716736877519"/>
    <n v="121.56759282051279"/>
    <n v="154.27359494988931"/>
    <n v="13.611111111111114"/>
    <n v="17.272983643542023"/>
    <n v="1651232.876712329"/>
    <n v="2095473.1937973718"/>
    <n v="3.4400684931506852E-2"/>
    <n v="4.3655691537445244E-2"/>
    <n v="0"/>
    <n v="0"/>
    <n v="1.2690355329949239"/>
    <n v="1.2690355329949239"/>
    <s v=""/>
  </r>
  <r>
    <n v="147"/>
    <x v="0"/>
    <x v="1"/>
    <n v="25"/>
    <x v="2"/>
    <x v="1"/>
    <x v="0"/>
    <x v="0"/>
    <x v="0"/>
    <s v="Bogotá D.C."/>
    <x v="0"/>
    <x v="0"/>
    <d v="1899-12-30T05:30:00"/>
    <d v="1899-12-30T06:10:00"/>
    <x v="7"/>
    <d v="1899-12-30T14:00:00"/>
    <x v="8"/>
    <d v="1899-12-30T14:40:00"/>
    <x v="1"/>
    <x v="1"/>
    <x v="1"/>
    <x v="0"/>
    <x v="0"/>
    <s v=""/>
    <x v="1"/>
    <x v="1"/>
    <n v="0"/>
    <x v="1"/>
    <x v="1"/>
    <n v="0"/>
    <n v="7.8333333333333339"/>
    <n v="0"/>
    <n v="0"/>
    <x v="0"/>
    <n v="39.999999999999957"/>
    <n v="50.761421319796902"/>
    <x v="0"/>
    <n v="2.5380710659898478"/>
    <n v="0"/>
    <s v=""/>
    <n v="0"/>
    <x v="0"/>
    <n v="12.912758000000011"/>
    <n v="16.386748730964481"/>
    <x v="1"/>
    <n v="1483.1272013139089"/>
    <n v="1882.1411184186661"/>
    <n v="194.68465907692325"/>
    <n v="247.06175009761836"/>
    <n v="13.611111111111098"/>
    <n v="17.272983643542002"/>
    <n v="2786958.9041095893"/>
    <n v="3536749.8783116615"/>
    <n v="0.11612328767123288"/>
    <n v="0.14736457826298588"/>
    <n v="0"/>
    <n v="0"/>
    <n v="1.2690355329949239"/>
    <n v="1.2690355329949239"/>
    <s v=""/>
  </r>
  <r>
    <n v="148"/>
    <x v="0"/>
    <x v="1"/>
    <n v="32"/>
    <x v="0"/>
    <x v="1"/>
    <x v="0"/>
    <x v="0"/>
    <x v="0"/>
    <s v="Bogotá D.C."/>
    <x v="11"/>
    <x v="0"/>
    <d v="1899-12-30T08:00:00"/>
    <d v="1899-12-30T09:00:00"/>
    <x v="1"/>
    <d v="1899-12-30T18:00:00"/>
    <x v="1"/>
    <d v="1899-12-30T19:00:00"/>
    <x v="0"/>
    <x v="0"/>
    <x v="0"/>
    <x v="0"/>
    <x v="0"/>
    <s v=""/>
    <x v="0"/>
    <x v="0"/>
    <n v="0"/>
    <x v="0"/>
    <x v="0"/>
    <n v="0"/>
    <n v="9"/>
    <n v="0"/>
    <n v="0"/>
    <x v="0"/>
    <n v="59.999999999999986"/>
    <n v="76.142131979695421"/>
    <x v="0"/>
    <n v="2.5380710659898478"/>
    <n v="0"/>
    <s v=""/>
    <n v="0"/>
    <x v="0"/>
    <n v="14.999999999999996"/>
    <n v="19.035532994923855"/>
    <x v="1"/>
    <n v="0"/>
    <n v="0"/>
    <n v="0"/>
    <n v="0"/>
    <n v="20.416666666666661"/>
    <n v="25.909475465313022"/>
    <n v="201369.8630136986"/>
    <n v="255545.5114387038"/>
    <n v="8.3904109589041081E-3"/>
    <n v="1.0647729643279326E-2"/>
    <n v="119.99999999999997"/>
    <n v="152.28426395939084"/>
    <n v="0"/>
    <n v="1.2690355329949239"/>
    <s v=""/>
  </r>
  <r>
    <n v="149"/>
    <x v="0"/>
    <x v="1"/>
    <n v="33"/>
    <x v="0"/>
    <x v="0"/>
    <x v="0"/>
    <x v="0"/>
    <x v="1"/>
    <s v="MOsquera"/>
    <x v="12"/>
    <x v="0"/>
    <d v="1899-12-30T05:30:00"/>
    <d v="1899-12-30T08:00:00"/>
    <x v="0"/>
    <d v="1899-12-30T17:20:00"/>
    <x v="2"/>
    <d v="1899-12-30T19:30:00"/>
    <x v="5"/>
    <x v="2"/>
    <x v="2"/>
    <x v="8"/>
    <x v="1"/>
    <s v=""/>
    <x v="6"/>
    <x v="2"/>
    <n v="0"/>
    <x v="6"/>
    <x v="2"/>
    <n v="0"/>
    <n v="9.3333333333333339"/>
    <n v="20"/>
    <n v="25.380710659898476"/>
    <x v="1"/>
    <n v="140"/>
    <n v="177.66497461928935"/>
    <x v="3"/>
    <n v="2.5380710659898478"/>
    <n v="2.5380710659898478"/>
    <n v="9.1133333333333333"/>
    <n v="11.565143824027073"/>
    <x v="1"/>
    <n v="20.284398999999993"/>
    <n v="25.741623096446691"/>
    <x v="3"/>
    <n v="322.84794071711053"/>
    <n v="409.70550852425197"/>
    <n v="39.763516198284385"/>
    <n v="50.461314972442118"/>
    <n v="47.638888888888893"/>
    <n v="60.455442752397076"/>
    <n v="5145000"/>
    <n v="6529187.8172588833"/>
    <n v="0.1071875"/>
    <n v="0.1360247461928934"/>
    <n v="0"/>
    <n v="0"/>
    <n v="1.2690355329949239"/>
    <n v="1.2690355329949239"/>
    <s v=""/>
  </r>
  <r>
    <n v="150"/>
    <x v="0"/>
    <x v="1"/>
    <n v="52"/>
    <x v="4"/>
    <x v="2"/>
    <x v="0"/>
    <x v="0"/>
    <x v="0"/>
    <s v="Bogotá D.C."/>
    <x v="4"/>
    <x v="0"/>
    <d v="1899-12-30T07:00:00"/>
    <d v="1899-12-30T08:00:00"/>
    <x v="0"/>
    <d v="1899-12-30T18:00:00"/>
    <x v="1"/>
    <d v="1899-12-30T19:00:00"/>
    <x v="1"/>
    <x v="1"/>
    <x v="1"/>
    <x v="0"/>
    <x v="0"/>
    <s v=""/>
    <x v="1"/>
    <x v="1"/>
    <n v="0"/>
    <x v="1"/>
    <x v="1"/>
    <n v="0"/>
    <n v="10"/>
    <n v="0"/>
    <n v="0"/>
    <x v="0"/>
    <n v="59.999999999999943"/>
    <n v="76.142131979695364"/>
    <x v="0"/>
    <n v="2.5380710659898478"/>
    <n v="0"/>
    <s v=""/>
    <n v="0"/>
    <x v="0"/>
    <n v="10.130378999999991"/>
    <n v="12.855810913705572"/>
    <x v="1"/>
    <n v="484.81253496603796"/>
    <n v="615.24433371324619"/>
    <n v="63.639560384615322"/>
    <n v="80.760863432252947"/>
    <n v="20.416666666666647"/>
    <n v="25.909475465313005"/>
    <n v="23873515.981735162"/>
    <n v="30296340.078344114"/>
    <n v="0.99472983257229841"/>
    <n v="1.2623475032643381"/>
    <n v="0"/>
    <n v="0"/>
    <n v="1.2690355329949239"/>
    <n v="1.2690355329949239"/>
    <s v=""/>
  </r>
  <r>
    <n v="151"/>
    <x v="0"/>
    <x v="1"/>
    <n v="56"/>
    <x v="4"/>
    <x v="1"/>
    <x v="0"/>
    <x v="0"/>
    <x v="0"/>
    <s v="Bogotá D.C."/>
    <x v="7"/>
    <x v="0"/>
    <d v="1899-12-30T05:00:00"/>
    <d v="1899-12-30T06:00:00"/>
    <x v="7"/>
    <d v="1899-12-30T15:00:00"/>
    <x v="5"/>
    <d v="1899-12-30T19:00:00"/>
    <x v="2"/>
    <x v="2"/>
    <x v="2"/>
    <x v="9"/>
    <x v="4"/>
    <s v="Gasolina"/>
    <x v="0"/>
    <x v="0"/>
    <n v="0"/>
    <x v="2"/>
    <x v="2"/>
    <n v="0"/>
    <n v="9"/>
    <n v="25"/>
    <n v="0"/>
    <x v="1"/>
    <n v="149.99999999999997"/>
    <n v="0"/>
    <x v="3"/>
    <n v="0"/>
    <n v="0"/>
    <n v="10.112500000000001"/>
    <n v="0"/>
    <x v="1"/>
    <n v="12.411818000000011"/>
    <n v="0"/>
    <x v="1"/>
    <n v="912.52051675542464"/>
    <n v="0"/>
    <n v="119.67187372796477"/>
    <n v="0"/>
    <n v="51.041666666666657"/>
    <n v="0"/>
    <n v="6125000"/>
    <n v="0"/>
    <n v="0.25520833333333331"/>
    <n v="0"/>
    <n v="0"/>
    <n v="0"/>
    <n v="0"/>
    <n v="0"/>
    <s v="Revisar horas diligenciadas"/>
  </r>
  <r>
    <n v="152"/>
    <x v="0"/>
    <x v="1"/>
    <n v="37"/>
    <x v="0"/>
    <x v="1"/>
    <x v="0"/>
    <x v="1"/>
    <x v="0"/>
    <s v="Bogotá D.C."/>
    <x v="16"/>
    <x v="0"/>
    <d v="1899-12-30T08:00:00"/>
    <d v="1899-12-30T09:00:00"/>
    <x v="1"/>
    <d v="1899-12-30T17:00:00"/>
    <x v="2"/>
    <d v="1899-12-30T19:00:00"/>
    <x v="6"/>
    <x v="2"/>
    <x v="2"/>
    <x v="5"/>
    <x v="1"/>
    <s v=""/>
    <x v="0"/>
    <x v="0"/>
    <n v="1.2690355329949239"/>
    <x v="0"/>
    <x v="0"/>
    <n v="1.2690355329949239"/>
    <n v="8"/>
    <n v="25"/>
    <n v="31.725888324873097"/>
    <x v="1"/>
    <n v="89.999999999999957"/>
    <n v="114.2131979695431"/>
    <x v="1"/>
    <n v="2.5380710659898478"/>
    <n v="2.5380710659898478"/>
    <n v="7.5"/>
    <n v="9.5177664974619294"/>
    <x v="1"/>
    <n v="8.623818"/>
    <n v="10.943931472081218"/>
    <x v="0"/>
    <n v="121.18623961682609"/>
    <n v="153.78964418378945"/>
    <n v="15.776434130434781"/>
    <n v="20.020855495475612"/>
    <n v="30.624999999999986"/>
    <n v="38.864213197969526"/>
    <n v="2058000"/>
    <n v="2611675.1269035535"/>
    <n v="8.5750000000000007E-2"/>
    <n v="0.10881979695431473"/>
    <n v="0"/>
    <n v="0"/>
    <n v="1.2690355329949239"/>
    <n v="1.2690355329949239"/>
    <s v=""/>
  </r>
  <r>
    <n v="153"/>
    <x v="0"/>
    <x v="1"/>
    <n v="39"/>
    <x v="0"/>
    <x v="1"/>
    <x v="0"/>
    <x v="0"/>
    <x v="0"/>
    <s v="Bogotá D.C."/>
    <x v="16"/>
    <x v="0"/>
    <d v="1899-12-30T06:00:00"/>
    <d v="1899-12-30T07:00:00"/>
    <x v="3"/>
    <d v="1899-12-30T20:00:00"/>
    <x v="12"/>
    <d v="1899-12-30T21:00:00"/>
    <x v="1"/>
    <x v="1"/>
    <x v="1"/>
    <x v="0"/>
    <x v="0"/>
    <s v=""/>
    <x v="1"/>
    <x v="1"/>
    <n v="0"/>
    <x v="1"/>
    <x v="1"/>
    <n v="0"/>
    <n v="13.000000000000002"/>
    <n v="0"/>
    <n v="0"/>
    <x v="0"/>
    <n v="59.999999999999986"/>
    <n v="76.142131979695421"/>
    <x v="0"/>
    <n v="2.5380710659898478"/>
    <n v="0"/>
    <s v=""/>
    <n v="0"/>
    <x v="0"/>
    <n v="8.623818"/>
    <n v="10.943931472081218"/>
    <x v="0"/>
    <n v="825.42520189338461"/>
    <n v="1047.4939110322141"/>
    <n v="108.35053384615385"/>
    <n v="137.50067746973841"/>
    <n v="20.416666666666661"/>
    <n v="25.909475465313022"/>
    <n v="7376849.3150684936"/>
    <n v="9361483.9023711849"/>
    <n v="0.30736872146118721"/>
    <n v="0.39006182926546601"/>
    <n v="0"/>
    <n v="0"/>
    <n v="1.2690355329949239"/>
    <n v="1.2690355329949239"/>
    <s v=""/>
  </r>
  <r>
    <n v="154"/>
    <x v="0"/>
    <x v="1"/>
    <n v="35"/>
    <x v="0"/>
    <x v="2"/>
    <x v="0"/>
    <x v="0"/>
    <x v="0"/>
    <s v="Bogotá D.C."/>
    <x v="16"/>
    <x v="0"/>
    <d v="1899-12-30T06:00:00"/>
    <d v="1899-12-30T07:00:00"/>
    <x v="3"/>
    <d v="1899-12-30T17:00:00"/>
    <x v="2"/>
    <d v="1899-12-30T19:00:00"/>
    <x v="2"/>
    <x v="2"/>
    <x v="2"/>
    <x v="0"/>
    <x v="0"/>
    <s v=""/>
    <x v="2"/>
    <x v="2"/>
    <n v="0"/>
    <x v="2"/>
    <x v="2"/>
    <n v="0"/>
    <n v="10"/>
    <n v="0"/>
    <n v="0"/>
    <x v="0"/>
    <n v="89.999999999999957"/>
    <n v="114.2131979695431"/>
    <x v="1"/>
    <n v="2.5380710659898478"/>
    <n v="0"/>
    <s v=""/>
    <n v="0"/>
    <x v="0"/>
    <n v="8.623818"/>
    <n v="10.943931472081218"/>
    <x v="0"/>
    <n v="41.236858800173074"/>
    <n v="52.331039086514053"/>
    <n v="5.078931274038462"/>
    <n v="6.4453442563939873"/>
    <n v="30.624999999999986"/>
    <n v="38.864213197969526"/>
    <n v="1156400"/>
    <n v="1467512.69035533"/>
    <n v="4.8183333333333335E-2"/>
    <n v="6.114636209813875E-2"/>
    <n v="0"/>
    <n v="0"/>
    <n v="1.2690355329949239"/>
    <n v="1.2690355329949239"/>
    <s v=""/>
  </r>
  <r>
    <n v="155"/>
    <x v="0"/>
    <x v="1"/>
    <n v="45"/>
    <x v="1"/>
    <x v="2"/>
    <x v="0"/>
    <x v="1"/>
    <x v="0"/>
    <s v="Soacha"/>
    <x v="12"/>
    <x v="0"/>
    <d v="1899-12-30T06:00:00"/>
    <d v="1899-12-30T06:00:00"/>
    <x v="7"/>
    <d v="1899-12-30T08:00:00"/>
    <x v="13"/>
    <d v="1899-12-30T09:00:00"/>
    <x v="2"/>
    <x v="2"/>
    <x v="2"/>
    <x v="10"/>
    <x v="1"/>
    <s v=""/>
    <x v="2"/>
    <x v="2"/>
    <n v="0"/>
    <x v="2"/>
    <x v="2"/>
    <n v="0"/>
    <n v="1.9999999999999996"/>
    <n v="15"/>
    <n v="0"/>
    <x v="1"/>
    <n v="30.000000000000014"/>
    <n v="0"/>
    <x v="0"/>
    <n v="0"/>
    <n v="0"/>
    <n v="4.25"/>
    <n v="0"/>
    <x v="4"/>
    <n v="11.085000000000006"/>
    <n v="0"/>
    <x v="1"/>
    <n v="200.13959942185764"/>
    <n v="0"/>
    <n v="24.650162506387034"/>
    <n v="0"/>
    <n v="10.208333333333337"/>
    <n v="0"/>
    <n v="4459000"/>
    <n v="0"/>
    <n v="0.18579166666666666"/>
    <n v="0"/>
    <n v="0"/>
    <n v="0"/>
    <n v="0"/>
    <n v="0"/>
    <s v="Revisar horas diligenciadas"/>
  </r>
  <r>
    <n v="156"/>
    <x v="0"/>
    <x v="0"/>
    <n v="37"/>
    <x v="0"/>
    <x v="1"/>
    <x v="0"/>
    <x v="1"/>
    <x v="1"/>
    <s v="Bogotá D.C."/>
    <x v="4"/>
    <x v="0"/>
    <d v="1899-12-30T08:00:00"/>
    <d v="1899-12-30T08:45:00"/>
    <x v="0"/>
    <d v="1899-12-30T17:30:00"/>
    <x v="2"/>
    <d v="1899-12-30T18:30:00"/>
    <x v="1"/>
    <x v="1"/>
    <x v="1"/>
    <x v="0"/>
    <x v="0"/>
    <s v=""/>
    <x v="1"/>
    <x v="1"/>
    <n v="0"/>
    <x v="1"/>
    <x v="1"/>
    <n v="0"/>
    <n v="8.75"/>
    <n v="0"/>
    <n v="0"/>
    <x v="0"/>
    <n v="52.500000000000057"/>
    <n v="66.624365482233571"/>
    <x v="0"/>
    <n v="2.5380710659898478"/>
    <n v="0"/>
    <s v=""/>
    <n v="0"/>
    <x v="0"/>
    <n v="10.130378999999991"/>
    <n v="12.855810913705572"/>
    <x v="1"/>
    <n v="969.62506993207592"/>
    <n v="1230.4886674264924"/>
    <n v="127.27912076923064"/>
    <n v="161.52172686450589"/>
    <n v="17.864583333333353"/>
    <n v="22.670791032148927"/>
    <n v="1132146.1187214612"/>
    <n v="1436733.6531998238"/>
    <n v="2.3586377473363774E-2"/>
    <n v="2.9931951108329663E-2"/>
    <n v="0"/>
    <n v="0"/>
    <n v="1.2690355329949239"/>
    <n v="1.2690355329949239"/>
    <s v=""/>
  </r>
  <r>
    <n v="157"/>
    <x v="0"/>
    <x v="1"/>
    <n v="55"/>
    <x v="4"/>
    <x v="2"/>
    <x v="0"/>
    <x v="0"/>
    <x v="0"/>
    <s v="Bogotá D.C."/>
    <x v="3"/>
    <x v="0"/>
    <d v="1899-12-30T08:00:00"/>
    <d v="1899-12-30T09:00:00"/>
    <x v="1"/>
    <d v="1899-12-30T18:00:00"/>
    <x v="1"/>
    <d v="1899-12-30T19:30:00"/>
    <x v="2"/>
    <x v="2"/>
    <x v="2"/>
    <x v="2"/>
    <x v="2"/>
    <s v=""/>
    <x v="2"/>
    <x v="2"/>
    <n v="0"/>
    <x v="2"/>
    <x v="2"/>
    <n v="0"/>
    <n v="9"/>
    <n v="8"/>
    <n v="10.152284263959391"/>
    <x v="2"/>
    <n v="75.000000000000014"/>
    <n v="95.177664974619304"/>
    <x v="1"/>
    <n v="2.5380710659898478"/>
    <n v="2.5380710659898478"/>
    <n v="0.45333333333333337"/>
    <n v="0.57529610829103217"/>
    <x v="5"/>
    <n v="14.600259999999992"/>
    <n v="18.528248730964457"/>
    <x v="1"/>
    <n v="84.558663200240332"/>
    <n v="107.30794822365525"/>
    <n v="10.414654547275637"/>
    <n v="13.216566684359945"/>
    <n v="25.520833333333339"/>
    <n v="32.386844331641292"/>
    <n v="1445500"/>
    <n v="1834390.8629441625"/>
    <n v="6.0229166666666667E-2"/>
    <n v="7.6432952622673439E-2"/>
    <n v="16"/>
    <n v="20.304568527918782"/>
    <n v="1.2690355329949239"/>
    <n v="1.2690355329949239"/>
    <s v=""/>
  </r>
  <r>
    <n v="158"/>
    <x v="0"/>
    <x v="1"/>
    <n v="48"/>
    <x v="1"/>
    <x v="1"/>
    <x v="0"/>
    <x v="2"/>
    <x v="1"/>
    <s v="Bogotá D.C."/>
    <x v="13"/>
    <x v="0"/>
    <d v="1899-12-30T08:00:00"/>
    <d v="1899-12-30T08:30:00"/>
    <x v="0"/>
    <d v="1899-12-30T18:00:00"/>
    <x v="1"/>
    <d v="1899-12-30T19:45:00"/>
    <x v="4"/>
    <x v="1"/>
    <x v="1"/>
    <x v="0"/>
    <x v="0"/>
    <s v=""/>
    <x v="5"/>
    <x v="1"/>
    <n v="0"/>
    <x v="5"/>
    <x v="1"/>
    <n v="0"/>
    <n v="9.5"/>
    <n v="0"/>
    <n v="0"/>
    <x v="0"/>
    <n v="67.5"/>
    <n v="0"/>
    <x v="1"/>
    <n v="0"/>
    <n v="0"/>
    <s v=""/>
    <n v="0"/>
    <x v="0"/>
    <n v="4.4969639999999913"/>
    <n v="0"/>
    <x v="4"/>
    <n v="639.48866703679869"/>
    <n v="0"/>
    <n v="83.943327999999823"/>
    <n v="0"/>
    <n v="22.96875"/>
    <n v="0"/>
    <n v="1494611.8721461189"/>
    <n v="0"/>
    <n v="3.1137747336377478E-2"/>
    <n v="0"/>
    <n v="0"/>
    <n v="0"/>
    <n v="0"/>
    <n v="0"/>
    <s v="Revisar horas diligenciadas"/>
  </r>
  <r>
    <n v="159"/>
    <x v="0"/>
    <x v="1"/>
    <n v="24"/>
    <x v="2"/>
    <x v="1"/>
    <x v="0"/>
    <x v="1"/>
    <x v="1"/>
    <s v="Bogotá D.C."/>
    <x v="17"/>
    <x v="0"/>
    <d v="1899-12-30T05:00:00"/>
    <d v="1899-12-30T06:00:00"/>
    <x v="7"/>
    <d v="1899-12-30T15:00:00"/>
    <x v="5"/>
    <d v="1899-12-30T16:00:00"/>
    <x v="1"/>
    <x v="1"/>
    <x v="1"/>
    <x v="0"/>
    <x v="0"/>
    <s v=""/>
    <x v="1"/>
    <x v="1"/>
    <n v="0"/>
    <x v="1"/>
    <x v="1"/>
    <n v="0"/>
    <n v="9"/>
    <n v="0"/>
    <n v="0"/>
    <x v="0"/>
    <n v="59.999999999999964"/>
    <n v="76.142131979695392"/>
    <x v="0"/>
    <n v="2.5380710659898478"/>
    <n v="0"/>
    <s v=""/>
    <n v="0"/>
    <x v="0"/>
    <n v="14.202759000000015"/>
    <n v="18.023805837563472"/>
    <x v="1"/>
    <n v="1903.1757512769098"/>
    <n v="2415.1976539047077"/>
    <n v="249.8228890769233"/>
    <n v="317.0341231940651"/>
    <n v="20.416666666666654"/>
    <n v="25.909475465313012"/>
    <n v="2083059.3607305936"/>
    <n v="2643476.3461048142"/>
    <n v="4.3397070015220703E-2"/>
    <n v="5.5072423877183634E-2"/>
    <n v="0"/>
    <n v="0"/>
    <n v="1.2690355329949239"/>
    <n v="1.2690355329949239"/>
    <s v=""/>
  </r>
  <r>
    <n v="160"/>
    <x v="0"/>
    <x v="1"/>
    <n v="41"/>
    <x v="1"/>
    <x v="1"/>
    <x v="0"/>
    <x v="0"/>
    <x v="0"/>
    <s v="Bogotá D.C."/>
    <x v="4"/>
    <x v="0"/>
    <d v="1899-12-30T08:00:00"/>
    <d v="1899-12-30T09:00:00"/>
    <x v="1"/>
    <d v="1899-12-30T18:00:00"/>
    <x v="1"/>
    <d v="1899-12-30T19:00:00"/>
    <x v="4"/>
    <x v="1"/>
    <x v="1"/>
    <x v="0"/>
    <x v="0"/>
    <s v=""/>
    <x v="5"/>
    <x v="1"/>
    <n v="0"/>
    <x v="5"/>
    <x v="1"/>
    <n v="0"/>
    <n v="9"/>
    <n v="0"/>
    <n v="0"/>
    <x v="0"/>
    <n v="59.999999999999986"/>
    <n v="76.142131979695421"/>
    <x v="0"/>
    <n v="2.5380710659898478"/>
    <n v="0"/>
    <s v=""/>
    <n v="0"/>
    <x v="0"/>
    <n v="10.130378999999991"/>
    <n v="12.855810913705572"/>
    <x v="1"/>
    <n v="2160.8787272771974"/>
    <n v="2742.2318874076109"/>
    <n v="283.65061199999968"/>
    <n v="359.96270558375596"/>
    <n v="20.416666666666661"/>
    <n v="25.909475465313022"/>
    <n v="1020273.9726027398"/>
    <n v="1294763.9246227662"/>
    <n v="4.2511415525114157E-2"/>
    <n v="5.3948496859281929E-2"/>
    <n v="0"/>
    <n v="0"/>
    <n v="1.2690355329949239"/>
    <n v="1.2690355329949239"/>
    <s v=""/>
  </r>
  <r>
    <n v="161"/>
    <x v="0"/>
    <x v="1"/>
    <n v="48"/>
    <x v="1"/>
    <x v="1"/>
    <x v="0"/>
    <x v="0"/>
    <x v="0"/>
    <s v="Bogotá D.C."/>
    <x v="4"/>
    <x v="0"/>
    <d v="1899-12-30T09:00:00"/>
    <d v="1899-12-30T10:00:00"/>
    <x v="4"/>
    <d v="1899-12-30T20:00:00"/>
    <x v="12"/>
    <d v="1899-12-30T22:00:00"/>
    <x v="2"/>
    <x v="2"/>
    <x v="2"/>
    <x v="1"/>
    <x v="1"/>
    <s v=""/>
    <x v="2"/>
    <x v="2"/>
    <n v="0"/>
    <x v="2"/>
    <x v="2"/>
    <n v="0"/>
    <n v="10"/>
    <n v="15"/>
    <n v="19.035532994923859"/>
    <x v="1"/>
    <n v="89.999999999999957"/>
    <n v="114.2131979695431"/>
    <x v="1"/>
    <n v="2.5380710659898478"/>
    <n v="2.5380710659898478"/>
    <n v="4.1500000000000004"/>
    <n v="5.2664974619289344"/>
    <x v="4"/>
    <n v="10.130378999999991"/>
    <n v="12.855810913705572"/>
    <x v="1"/>
    <n v="135.44621675349265"/>
    <n v="171.88606186991453"/>
    <n v="16.682212133398941"/>
    <n v="21.17031996624231"/>
    <n v="30.624999999999986"/>
    <n v="38.864213197969526"/>
    <n v="1494500"/>
    <n v="1896573.6040609137"/>
    <n v="6.2270833333333331E-2"/>
    <n v="7.9023900169204742E-2"/>
    <n v="0"/>
    <n v="0"/>
    <n v="1.2690355329949239"/>
    <n v="1.2690355329949239"/>
    <s v=""/>
  </r>
  <r>
    <n v="162"/>
    <x v="0"/>
    <x v="1"/>
    <n v="43"/>
    <x v="1"/>
    <x v="1"/>
    <x v="0"/>
    <x v="0"/>
    <x v="0"/>
    <s v="Bogotá D.C."/>
    <x v="16"/>
    <x v="0"/>
    <d v="1899-12-30T09:00:00"/>
    <d v="1899-12-30T09:30:00"/>
    <x v="1"/>
    <d v="1899-12-30T18:30:00"/>
    <x v="1"/>
    <d v="1899-12-30T19:30:00"/>
    <x v="0"/>
    <x v="0"/>
    <x v="0"/>
    <x v="0"/>
    <x v="0"/>
    <s v=""/>
    <x v="0"/>
    <x v="0"/>
    <n v="0"/>
    <x v="0"/>
    <x v="0"/>
    <n v="0"/>
    <n v="9.0000000000000018"/>
    <n v="0"/>
    <n v="0"/>
    <x v="0"/>
    <n v="44.999999999999957"/>
    <n v="57.106598984771523"/>
    <x v="0"/>
    <n v="2.5380710659898478"/>
    <n v="0"/>
    <s v=""/>
    <n v="0"/>
    <x v="0"/>
    <n v="8.0619089999999964"/>
    <n v="10.230848984771569"/>
    <x v="0"/>
    <n v="0"/>
    <n v="0"/>
    <n v="0"/>
    <n v="0"/>
    <n v="15.312499999999986"/>
    <n v="19.432106598984753"/>
    <n v="483287.67123287672"/>
    <n v="613309.2274528892"/>
    <n v="2.0136986301369862E-2"/>
    <n v="2.5554551143870383E-2"/>
    <n v="89.999999999999915"/>
    <n v="114.21319796954305"/>
    <n v="0"/>
    <n v="1.2690355329949239"/>
    <s v=""/>
  </r>
  <r>
    <n v="163"/>
    <x v="0"/>
    <x v="1"/>
    <n v="51"/>
    <x v="4"/>
    <x v="1"/>
    <x v="0"/>
    <x v="1"/>
    <x v="0"/>
    <s v="Bogotá D.C."/>
    <x v="11"/>
    <x v="0"/>
    <d v="1899-12-30T08:00:00"/>
    <d v="1899-12-30T09:00:00"/>
    <x v="1"/>
    <d v="1899-12-30T17:00:00"/>
    <x v="2"/>
    <d v="1899-12-30T18:00:00"/>
    <x v="6"/>
    <x v="2"/>
    <x v="2"/>
    <x v="0"/>
    <x v="0"/>
    <s v=""/>
    <x v="7"/>
    <x v="2"/>
    <n v="0"/>
    <x v="7"/>
    <x v="2"/>
    <n v="0"/>
    <n v="8"/>
    <n v="0"/>
    <n v="0"/>
    <x v="0"/>
    <n v="59.999999999999986"/>
    <n v="76.142131979695421"/>
    <x v="0"/>
    <n v="2.5380710659898478"/>
    <n v="0"/>
    <s v=""/>
    <n v="0"/>
    <x v="0"/>
    <n v="16.599999999999994"/>
    <n v="21.065989847715731"/>
    <x v="3"/>
    <n v="398.80176811594185"/>
    <n v="506.09361436033231"/>
    <n v="49.118357487922694"/>
    <n v="62.332940974521186"/>
    <n v="20.416666666666661"/>
    <n v="25.909475465313022"/>
    <n v="1347500"/>
    <n v="1710025.38071066"/>
    <n v="5.6145833333333332E-2"/>
    <n v="7.1251057529610834E-2"/>
    <n v="0"/>
    <n v="0"/>
    <n v="1.2690355329949239"/>
    <n v="1.2690355329949239"/>
    <s v=""/>
  </r>
  <r>
    <n v="164"/>
    <x v="0"/>
    <x v="1"/>
    <n v="34"/>
    <x v="0"/>
    <x v="1"/>
    <x v="0"/>
    <x v="1"/>
    <x v="0"/>
    <s v="Bogotá D.C."/>
    <x v="16"/>
    <x v="0"/>
    <d v="1899-12-30T14:00:00"/>
    <d v="1899-12-30T15:00:00"/>
    <x v="8"/>
    <d v="1899-12-30T20:00:00"/>
    <x v="12"/>
    <d v="1899-12-30T21:00:00"/>
    <x v="1"/>
    <x v="1"/>
    <x v="1"/>
    <x v="0"/>
    <x v="0"/>
    <s v=""/>
    <x v="1"/>
    <x v="1"/>
    <n v="0"/>
    <x v="1"/>
    <x v="1"/>
    <n v="0"/>
    <n v="5.0000000000000009"/>
    <n v="0"/>
    <n v="0"/>
    <x v="0"/>
    <n v="59.999999999999943"/>
    <n v="76.142131979695364"/>
    <x v="0"/>
    <n v="2.5380710659898478"/>
    <n v="0"/>
    <s v=""/>
    <n v="0"/>
    <x v="0"/>
    <n v="8.623818"/>
    <n v="10.943931472081218"/>
    <x v="0"/>
    <n v="825.42520189338461"/>
    <n v="1047.4939110322141"/>
    <n v="108.35053384615385"/>
    <n v="137.50067746973841"/>
    <n v="20.416666666666647"/>
    <n v="25.909475465313005"/>
    <n v="4836232.8767123288"/>
    <n v="6137351.366386204"/>
    <n v="0.20150970319634703"/>
    <n v="0.2557229735994252"/>
    <n v="0"/>
    <n v="0"/>
    <n v="1.2690355329949239"/>
    <n v="1.2690355329949239"/>
    <s v=""/>
  </r>
  <r>
    <n v="165"/>
    <x v="0"/>
    <x v="1"/>
    <n v="43"/>
    <x v="1"/>
    <x v="2"/>
    <x v="0"/>
    <x v="1"/>
    <x v="0"/>
    <s v="Bogotá D.C."/>
    <x v="10"/>
    <x v="0"/>
    <d v="1899-12-30T05:00:00"/>
    <d v="1899-12-30T06:00:00"/>
    <x v="7"/>
    <d v="1899-12-30T22:00:00"/>
    <x v="6"/>
    <d v="1899-12-30T23:00:00"/>
    <x v="2"/>
    <x v="2"/>
    <x v="2"/>
    <x v="8"/>
    <x v="1"/>
    <s v=""/>
    <x v="2"/>
    <x v="2"/>
    <n v="0"/>
    <x v="2"/>
    <x v="2"/>
    <n v="0"/>
    <n v="16"/>
    <n v="50"/>
    <n v="0"/>
    <x v="3"/>
    <n v="60.000000000000043"/>
    <n v="0"/>
    <x v="1"/>
    <n v="0"/>
    <n v="0"/>
    <n v="22.783333333333335"/>
    <n v="0"/>
    <x v="1"/>
    <n v="9.6757879999999972"/>
    <n v="0"/>
    <x v="0"/>
    <n v="80.967435907009616"/>
    <n v="0"/>
    <n v="9.9723415985576942"/>
    <n v="0"/>
    <n v="20.416666666666682"/>
    <n v="0"/>
    <n v="8232000"/>
    <n v="0"/>
    <n v="0.34300000000000003"/>
    <n v="0"/>
    <n v="0"/>
    <n v="0"/>
    <n v="0"/>
    <n v="0"/>
    <s v="Revisar horario laboral"/>
  </r>
  <r>
    <n v="166"/>
    <x v="0"/>
    <x v="0"/>
    <n v="21"/>
    <x v="2"/>
    <x v="1"/>
    <x v="0"/>
    <x v="0"/>
    <x v="0"/>
    <s v="Bogotá D.C."/>
    <x v="1"/>
    <x v="0"/>
    <d v="1899-12-30T14:00:00"/>
    <d v="1899-12-30T15:00:00"/>
    <x v="8"/>
    <d v="1899-12-30T19:00:00"/>
    <x v="7"/>
    <d v="1899-12-30T20:30:00"/>
    <x v="2"/>
    <x v="2"/>
    <x v="2"/>
    <x v="2"/>
    <x v="2"/>
    <s v=""/>
    <x v="2"/>
    <x v="2"/>
    <n v="0"/>
    <x v="2"/>
    <x v="2"/>
    <n v="0"/>
    <n v="3.9999999999999991"/>
    <n v="7.5"/>
    <n v="9.5177664974619294"/>
    <x v="2"/>
    <n v="74.999999999999972"/>
    <n v="95.177664974619262"/>
    <x v="1"/>
    <n v="2.5380710659898478"/>
    <n v="2.5380710659898478"/>
    <n v="0.42500000000000004"/>
    <n v="0.53934010152284273"/>
    <x v="5"/>
    <n v="11.326204000000004"/>
    <n v="14.373355329949245"/>
    <x v="1"/>
    <n v="39.095045555798094"/>
    <n v="49.613001974363065"/>
    <n v="4.8151351802884639"/>
    <n v="6.1105776399599794"/>
    <n v="25.520833333333325"/>
    <n v="32.386844331641278"/>
    <n v="867300"/>
    <n v="1100634.5177664976"/>
    <n v="3.6137500000000003E-2"/>
    <n v="4.5859771573604068E-2"/>
    <n v="15"/>
    <n v="19.035532994923859"/>
    <n v="1.2690355329949239"/>
    <n v="1.2690355329949239"/>
    <s v=""/>
  </r>
  <r>
    <n v="167"/>
    <x v="0"/>
    <x v="1"/>
    <n v="42"/>
    <x v="1"/>
    <x v="1"/>
    <x v="0"/>
    <x v="1"/>
    <x v="0"/>
    <s v="Madrid"/>
    <x v="12"/>
    <x v="0"/>
    <d v="1899-12-30T08:00:00"/>
    <d v="1899-12-30T09:30:00"/>
    <x v="1"/>
    <d v="1899-12-30T21:00:00"/>
    <x v="11"/>
    <d v="1899-12-30T21:40:00"/>
    <x v="1"/>
    <x v="1"/>
    <x v="1"/>
    <x v="7"/>
    <x v="3"/>
    <s v="Propulsión humana"/>
    <x v="0"/>
    <x v="0"/>
    <n v="1.2690355329949239"/>
    <x v="0"/>
    <x v="0"/>
    <n v="1.2690355329949239"/>
    <n v="11.5"/>
    <n v="50"/>
    <n v="63.451776649746193"/>
    <x v="3"/>
    <n v="65"/>
    <n v="82.487309644670049"/>
    <x v="1"/>
    <n v="2.5380710659898478"/>
    <n v="2.5380710659898478"/>
    <n v="12.500000000000004"/>
    <n v="15.862944162436554"/>
    <x v="1"/>
    <n v="18.567500000000006"/>
    <n v="23.562817258883257"/>
    <x v="3"/>
    <n v="464.59861861538479"/>
    <n v="589.59215560328016"/>
    <n v="60.986153846153869"/>
    <n v="77.393596251464302"/>
    <n v="22.118055555555554"/>
    <n v="28.06859842075578"/>
    <n v="2264292.2374429223"/>
    <n v="2873467.3063996476"/>
    <n v="9.4345509893455096E-2"/>
    <n v="0.11972780443331865"/>
    <n v="0"/>
    <n v="0"/>
    <n v="1.2690355329949239"/>
    <n v="1.2690355329949239"/>
    <s v=""/>
  </r>
  <r>
    <n v="168"/>
    <x v="0"/>
    <x v="1"/>
    <n v="42"/>
    <x v="1"/>
    <x v="2"/>
    <x v="0"/>
    <x v="0"/>
    <x v="0"/>
    <s v="Bogotá D.C."/>
    <x v="18"/>
    <x v="0"/>
    <d v="1899-12-30T07:30:00"/>
    <d v="1899-12-30T08:00:00"/>
    <x v="0"/>
    <d v="1899-12-30T17:30:00"/>
    <x v="2"/>
    <d v="1899-12-30T18:30:00"/>
    <x v="1"/>
    <x v="1"/>
    <x v="1"/>
    <x v="0"/>
    <x v="0"/>
    <s v=""/>
    <x v="1"/>
    <x v="1"/>
    <n v="0"/>
    <x v="1"/>
    <x v="1"/>
    <n v="0"/>
    <n v="9.5"/>
    <n v="0"/>
    <n v="0"/>
    <x v="0"/>
    <n v="45.000000000000043"/>
    <n v="57.10659898477163"/>
    <x v="0"/>
    <n v="2.5380710659898478"/>
    <n v="0"/>
    <s v=""/>
    <n v="0"/>
    <x v="0"/>
    <n v="4.0048190000000119"/>
    <n v="5.082257614213213"/>
    <x v="4"/>
    <n v="536.64745061526821"/>
    <n v="681.02468352191397"/>
    <n v="70.443739333333539"/>
    <n v="89.395608291032417"/>
    <n v="15.312500000000014"/>
    <n v="19.432106598984792"/>
    <n v="2847369.8630136987"/>
    <n v="3613413.5317432727"/>
    <n v="0.11864041095890411"/>
    <n v="0.15055889715596968"/>
    <n v="0"/>
    <n v="0"/>
    <n v="1.2690355329949239"/>
    <n v="1.2690355329949239"/>
    <s v=""/>
  </r>
  <r>
    <n v="169"/>
    <x v="0"/>
    <x v="1"/>
    <n v="37"/>
    <x v="0"/>
    <x v="1"/>
    <x v="0"/>
    <x v="0"/>
    <x v="0"/>
    <s v="Bogotá D.C."/>
    <x v="10"/>
    <x v="0"/>
    <d v="1899-12-30T09:00:00"/>
    <d v="1899-12-30T09:50:00"/>
    <x v="1"/>
    <d v="1899-12-30T18:00:00"/>
    <x v="1"/>
    <d v="1899-12-30T19:05:00"/>
    <x v="0"/>
    <x v="0"/>
    <x v="0"/>
    <x v="0"/>
    <x v="0"/>
    <s v=""/>
    <x v="0"/>
    <x v="0"/>
    <n v="0"/>
    <x v="5"/>
    <x v="1"/>
    <n v="1.2690355329949239"/>
    <n v="8.1666666666666661"/>
    <n v="0"/>
    <n v="0"/>
    <x v="0"/>
    <n v="57.5"/>
    <n v="72.969543147208128"/>
    <x v="0"/>
    <n v="2.5380710659898478"/>
    <n v="0"/>
    <s v=""/>
    <n v="0"/>
    <x v="0"/>
    <n v="9.6757879999999972"/>
    <n v="12.278918781725885"/>
    <x v="0"/>
    <n v="0"/>
    <n v="0"/>
    <n v="0"/>
    <n v="0"/>
    <n v="19.565972222222225"/>
    <n v="24.829913987591656"/>
    <n v="234931.50684931505"/>
    <n v="298136.43001182115"/>
    <n v="9.788812785388127E-3"/>
    <n v="1.2422351250492547E-2"/>
    <n v="115"/>
    <n v="145.93908629441626"/>
    <n v="0"/>
    <n v="1.2690355329949239"/>
    <s v=""/>
  </r>
  <r>
    <n v="170"/>
    <x v="0"/>
    <x v="1"/>
    <n v="28"/>
    <x v="2"/>
    <x v="0"/>
    <x v="0"/>
    <x v="1"/>
    <x v="0"/>
    <s v="Bogotá D.C."/>
    <x v="10"/>
    <x v="0"/>
    <d v="1899-12-30T06:00:00"/>
    <d v="1899-12-30T08:00:00"/>
    <x v="0"/>
    <d v="1899-12-30T18:00:00"/>
    <x v="1"/>
    <d v="1899-12-30T20:00:00"/>
    <x v="2"/>
    <x v="2"/>
    <x v="2"/>
    <x v="2"/>
    <x v="2"/>
    <s v=""/>
    <x v="1"/>
    <x v="1"/>
    <n v="1.2690355329949239"/>
    <x v="1"/>
    <x v="1"/>
    <n v="1.2690355329949239"/>
    <n v="10"/>
    <n v="20"/>
    <n v="25.380710659898476"/>
    <x v="1"/>
    <n v="120.00000000000001"/>
    <n v="152.2842639593909"/>
    <x v="3"/>
    <n v="2.5380710659898478"/>
    <n v="2.5380710659898478"/>
    <n v="1.1333333333333333"/>
    <n v="1.4382402707275803"/>
    <x v="3"/>
    <n v="9.6757879999999972"/>
    <n v="12.278918781725885"/>
    <x v="0"/>
    <n v="71.48365081085575"/>
    <n v="90.715292907177343"/>
    <n v="8.8042726883012801"/>
    <n v="11.172934883631067"/>
    <n v="40.833333333333343"/>
    <n v="51.818950930626073"/>
    <n v="2058000"/>
    <n v="2611675.1269035535"/>
    <n v="8.5750000000000007E-2"/>
    <n v="0.10881979695431473"/>
    <n v="40"/>
    <n v="50.761421319796952"/>
    <n v="0"/>
    <n v="1.2690355329949239"/>
    <s v=""/>
  </r>
  <r>
    <n v="171"/>
    <x v="0"/>
    <x v="1"/>
    <n v="33"/>
    <x v="0"/>
    <x v="1"/>
    <x v="0"/>
    <x v="1"/>
    <x v="0"/>
    <s v="Soacha"/>
    <x v="12"/>
    <x v="0"/>
    <d v="1899-12-30T06:00:00"/>
    <d v="1899-12-30T07:30:00"/>
    <x v="3"/>
    <d v="1899-12-30T17:00:00"/>
    <x v="2"/>
    <d v="1899-12-30T18:30:00"/>
    <x v="1"/>
    <x v="1"/>
    <x v="1"/>
    <x v="0"/>
    <x v="0"/>
    <s v=""/>
    <x v="0"/>
    <x v="0"/>
    <n v="1.2690355329949239"/>
    <x v="1"/>
    <x v="1"/>
    <n v="0"/>
    <n v="9.5"/>
    <n v="0"/>
    <n v="0"/>
    <x v="0"/>
    <n v="90"/>
    <n v="114.21319796954315"/>
    <x v="1"/>
    <n v="2.5380710659898478"/>
    <n v="0"/>
    <s v=""/>
    <n v="0"/>
    <x v="0"/>
    <n v="30.919868000000008"/>
    <n v="39.238411167512702"/>
    <x v="3"/>
    <n v="4143.2754727643296"/>
    <n v="5257.9637979242762"/>
    <n v="543.87254994871807"/>
    <n v="690.1935913054798"/>
    <n v="30.625"/>
    <n v="38.864213197969541"/>
    <n v="1808972.6027397262"/>
    <n v="2295650.5110910232"/>
    <n v="7.537385844748859E-2"/>
    <n v="9.5652104628792631E-2"/>
    <n v="0"/>
    <n v="0"/>
    <n v="1.2690355329949239"/>
    <n v="1.2690355329949239"/>
    <s v=""/>
  </r>
  <r>
    <n v="172"/>
    <x v="0"/>
    <x v="1"/>
    <n v="28"/>
    <x v="2"/>
    <x v="1"/>
    <x v="0"/>
    <x v="1"/>
    <x v="0"/>
    <s v="Bogotá D.C."/>
    <x v="7"/>
    <x v="0"/>
    <d v="1899-12-30T07:00:00"/>
    <d v="1899-12-30T09:00:00"/>
    <x v="1"/>
    <d v="1899-12-30T16:00:00"/>
    <x v="0"/>
    <d v="1899-12-30T17:30:00"/>
    <x v="2"/>
    <x v="2"/>
    <x v="2"/>
    <x v="2"/>
    <x v="2"/>
    <s v=""/>
    <x v="2"/>
    <x v="2"/>
    <n v="0"/>
    <x v="1"/>
    <x v="1"/>
    <n v="1.2690355329949239"/>
    <n v="6.9999999999999991"/>
    <n v="10"/>
    <n v="12.690355329949238"/>
    <x v="2"/>
    <n v="104.99999999999999"/>
    <n v="133.248730964467"/>
    <x v="1"/>
    <n v="2.5380710659898478"/>
    <n v="2.5380710659898478"/>
    <n v="0.56666666666666665"/>
    <n v="0.71912013536379016"/>
    <x v="2"/>
    <n v="12.411818000000011"/>
    <n v="15.751038071066004"/>
    <x v="1"/>
    <n v="84.960657738721238"/>
    <n v="107.81809357705741"/>
    <n v="10.464166141826933"/>
    <n v="13.279398657140778"/>
    <n v="35.729166666666664"/>
    <n v="45.341582064297796"/>
    <n v="2058000"/>
    <n v="2611675.1269035535"/>
    <n v="8.5750000000000007E-2"/>
    <n v="0.10881979695431473"/>
    <n v="20"/>
    <n v="25.380710659898476"/>
    <n v="1.2690355329949239"/>
    <n v="1.2690355329949239"/>
    <s v=""/>
  </r>
  <r>
    <n v="173"/>
    <x v="0"/>
    <x v="1"/>
    <n v="54"/>
    <x v="4"/>
    <x v="2"/>
    <x v="0"/>
    <x v="0"/>
    <x v="0"/>
    <s v="Bogotá D.C."/>
    <x v="3"/>
    <x v="0"/>
    <d v="1899-12-30T08:00:00"/>
    <d v="1899-12-30T09:00:00"/>
    <x v="1"/>
    <d v="1899-12-30T17:00:00"/>
    <x v="2"/>
    <d v="1899-12-30T19:00:00"/>
    <x v="1"/>
    <x v="1"/>
    <x v="1"/>
    <x v="0"/>
    <x v="0"/>
    <s v=""/>
    <x v="1"/>
    <x v="1"/>
    <n v="0"/>
    <x v="1"/>
    <x v="1"/>
    <n v="0"/>
    <n v="8"/>
    <n v="0"/>
    <n v="0"/>
    <x v="0"/>
    <n v="89.999999999999957"/>
    <n v="114.2131979695431"/>
    <x v="1"/>
    <n v="2.5380710659898478"/>
    <n v="0"/>
    <s v=""/>
    <n v="0"/>
    <x v="0"/>
    <n v="14.600259999999992"/>
    <n v="18.528248730964457"/>
    <x v="1"/>
    <n v="1676.9494752596911"/>
    <n v="2128.1084711417402"/>
    <n v="220.12699692307677"/>
    <n v="279.34898086684871"/>
    <n v="30.624999999999986"/>
    <n v="38.864213197969526"/>
    <n v="3514575.3424657532"/>
    <n v="4460120.9929768443"/>
    <n v="0.14644063926940637"/>
    <n v="0.1858383747073685"/>
    <n v="0"/>
    <n v="0"/>
    <n v="1.2690355329949239"/>
    <n v="1.2690355329949239"/>
    <s v=""/>
  </r>
  <r>
    <n v="174"/>
    <x v="0"/>
    <x v="1"/>
    <n v="38"/>
    <x v="0"/>
    <x v="2"/>
    <x v="0"/>
    <x v="0"/>
    <x v="0"/>
    <s v="Bogotá D.C."/>
    <x v="18"/>
    <x v="0"/>
    <d v="1899-12-30T06:00:00"/>
    <d v="1899-12-30T06:45:00"/>
    <x v="7"/>
    <d v="1899-12-30T17:00:00"/>
    <x v="2"/>
    <d v="1899-12-30T17:45:00"/>
    <x v="1"/>
    <x v="1"/>
    <x v="1"/>
    <x v="0"/>
    <x v="0"/>
    <s v=""/>
    <x v="0"/>
    <x v="0"/>
    <n v="1.2690355329949239"/>
    <x v="1"/>
    <x v="1"/>
    <n v="0"/>
    <n v="10.25"/>
    <n v="0"/>
    <n v="0"/>
    <x v="0"/>
    <n v="45"/>
    <n v="57.106598984771573"/>
    <x v="0"/>
    <n v="2.5380710659898478"/>
    <n v="0"/>
    <s v=""/>
    <n v="0"/>
    <x v="0"/>
    <n v="4.0048190000000119"/>
    <n v="5.082257614213213"/>
    <x v="4"/>
    <n v="459.98352909880128"/>
    <n v="583.73544301878337"/>
    <n v="60.380348000000183"/>
    <n v="76.624807106599221"/>
    <n v="15.3125"/>
    <n v="19.43210659898477"/>
    <n v="564372.60273972608"/>
    <n v="716208.88672554074"/>
    <n v="2.3515525114155254E-2"/>
    <n v="2.9842036946897531E-2"/>
    <n v="0"/>
    <n v="0"/>
    <n v="1.2690355329949239"/>
    <n v="1.2690355329949239"/>
    <s v=""/>
  </r>
  <r>
    <n v="175"/>
    <x v="0"/>
    <x v="1"/>
    <n v="30"/>
    <x v="0"/>
    <x v="2"/>
    <x v="0"/>
    <x v="0"/>
    <x v="0"/>
    <s v="Bogotá D.C."/>
    <x v="10"/>
    <x v="0"/>
    <d v="1899-12-30T08:00:00"/>
    <d v="1899-12-30T08:30:00"/>
    <x v="0"/>
    <d v="1899-12-30T17:00:00"/>
    <x v="2"/>
    <d v="1899-12-30T17:30:00"/>
    <x v="0"/>
    <x v="0"/>
    <x v="0"/>
    <x v="0"/>
    <x v="0"/>
    <s v=""/>
    <x v="0"/>
    <x v="0"/>
    <n v="0"/>
    <x v="0"/>
    <x v="0"/>
    <n v="0"/>
    <n v="8.5"/>
    <n v="0"/>
    <n v="0"/>
    <x v="0"/>
    <n v="29.999999999999972"/>
    <n v="38.071065989847682"/>
    <x v="2"/>
    <n v="2.5380710659898478"/>
    <n v="0"/>
    <s v=""/>
    <n v="0"/>
    <x v="0"/>
    <n v="7.4999999999999929"/>
    <n v="9.5177664974619205"/>
    <x v="0"/>
    <n v="0"/>
    <n v="0"/>
    <n v="0"/>
    <n v="0"/>
    <n v="10.208333333333323"/>
    <n v="12.954737732656502"/>
    <n v="40273.972602739726"/>
    <n v="51109.102287740774"/>
    <n v="1.6780821917808219E-3"/>
    <n v="2.1295459286558654E-3"/>
    <n v="59.999999999999943"/>
    <n v="76.142131979695364"/>
    <n v="0"/>
    <n v="1.2690355329949239"/>
    <s v=""/>
  </r>
  <r>
    <n v="176"/>
    <x v="0"/>
    <x v="0"/>
    <n v="30"/>
    <x v="0"/>
    <x v="2"/>
    <x v="0"/>
    <x v="0"/>
    <x v="0"/>
    <s v="Bogotá D.C."/>
    <x v="7"/>
    <x v="0"/>
    <d v="1899-12-30T06:00:00"/>
    <d v="1899-12-30T07:00:00"/>
    <x v="3"/>
    <d v="1899-12-30T17:00:00"/>
    <x v="2"/>
    <d v="1899-12-30T18:00:00"/>
    <x v="2"/>
    <x v="2"/>
    <x v="2"/>
    <x v="11"/>
    <x v="5"/>
    <s v=""/>
    <x v="2"/>
    <x v="2"/>
    <n v="0"/>
    <x v="11"/>
    <x v="3"/>
    <n v="1.2690355329949239"/>
    <n v="10"/>
    <n v="22.5"/>
    <n v="28.553299492385786"/>
    <x v="1"/>
    <n v="59.999999999999986"/>
    <n v="76.142131979695421"/>
    <x v="0"/>
    <n v="2.5380710659898478"/>
    <n v="2.5380710659898478"/>
    <n v="9.1012500000000003"/>
    <n v="11.549809644670052"/>
    <x v="1"/>
    <n v="12.411818000000011"/>
    <n v="15.751038071066004"/>
    <x v="1"/>
    <n v="4549.8061413024225"/>
    <n v="5773.8656615512973"/>
    <n v="560.37616283653847"/>
    <n v="711.13726248291687"/>
    <n v="20.416666666666661"/>
    <n v="25.909475465313022"/>
    <n v="1764000"/>
    <n v="2238578.6802030457"/>
    <n v="7.3499999999999996E-2"/>
    <n v="9.3274111675126906E-2"/>
    <n v="0"/>
    <n v="0"/>
    <n v="1.2690355329949239"/>
    <n v="1.2690355329949239"/>
    <s v=""/>
  </r>
  <r>
    <n v="177"/>
    <x v="0"/>
    <x v="1"/>
    <n v="40"/>
    <x v="1"/>
    <x v="1"/>
    <x v="0"/>
    <x v="0"/>
    <x v="3"/>
    <s v="Bogotá D.C."/>
    <x v="10"/>
    <x v="0"/>
    <d v="1899-12-30T05:30:00"/>
    <d v="1899-12-30T06:30:00"/>
    <x v="7"/>
    <d v="1899-12-30T18:00:00"/>
    <x v="1"/>
    <d v="1899-12-30T19:00:00"/>
    <x v="2"/>
    <x v="2"/>
    <x v="2"/>
    <x v="0"/>
    <x v="0"/>
    <s v=""/>
    <x v="2"/>
    <x v="2"/>
    <n v="0"/>
    <x v="2"/>
    <x v="2"/>
    <n v="0"/>
    <n v="11.5"/>
    <n v="0"/>
    <n v="0"/>
    <x v="0"/>
    <n v="59.999999999999964"/>
    <n v="76.142131979695392"/>
    <x v="0"/>
    <n v="2.5380710659898478"/>
    <n v="0"/>
    <s v=""/>
    <n v="0"/>
    <x v="0"/>
    <n v="9.6757879999999972"/>
    <n v="12.278918781725885"/>
    <x v="0"/>
    <n v="57.833882790721134"/>
    <n v="73.393252272488752"/>
    <n v="7.123101141826921"/>
    <n v="9.0394684540950774"/>
    <n v="20.416666666666654"/>
    <n v="25.909475465313012"/>
    <n v="1445500"/>
    <n v="1834390.8629441625"/>
    <n v="1.8532051282051282E-2"/>
    <n v="2.3517831576207213E-2"/>
    <n v="0"/>
    <n v="0"/>
    <n v="1.2690355329949239"/>
    <n v="1.2690355329949239"/>
    <s v=""/>
  </r>
  <r>
    <n v="178"/>
    <x v="0"/>
    <x v="1"/>
    <n v="36"/>
    <x v="0"/>
    <x v="1"/>
    <x v="0"/>
    <x v="1"/>
    <x v="0"/>
    <s v="Soacha"/>
    <x v="12"/>
    <x v="0"/>
    <d v="1899-12-30T07:40:00"/>
    <d v="1899-12-30T09:50:00"/>
    <x v="1"/>
    <d v="1899-12-30T18:30:00"/>
    <x v="1"/>
    <d v="1899-12-30T20:30:00"/>
    <x v="2"/>
    <x v="2"/>
    <x v="2"/>
    <x v="6"/>
    <x v="1"/>
    <s v=""/>
    <x v="2"/>
    <x v="2"/>
    <n v="0"/>
    <x v="2"/>
    <x v="2"/>
    <n v="0"/>
    <n v="8.6666666666666661"/>
    <n v="20"/>
    <n v="25.380710659898476"/>
    <x v="1"/>
    <n v="124.99999999999996"/>
    <n v="158.62944162436543"/>
    <x v="3"/>
    <n v="2.5380710659898478"/>
    <n v="2.5380710659898478"/>
    <n v="5.6666666666666661"/>
    <n v="7.1912013536379016"/>
    <x v="1"/>
    <n v="30.919868000000008"/>
    <n v="39.238411167512702"/>
    <x v="3"/>
    <n v="271.37183291454602"/>
    <n v="344.38049862252035"/>
    <n v="33.423469419960838"/>
    <n v="42.415570329899545"/>
    <n v="42.534722222222207"/>
    <n v="53.978073886068792"/>
    <n v="2572500"/>
    <n v="3264593.9086294416"/>
    <n v="0.1071875"/>
    <n v="0.1360247461928934"/>
    <n v="0"/>
    <n v="0"/>
    <n v="1.2690355329949239"/>
    <n v="1.2690355329949239"/>
    <s v=""/>
  </r>
  <r>
    <n v="179"/>
    <x v="0"/>
    <x v="1"/>
    <n v="38"/>
    <x v="0"/>
    <x v="2"/>
    <x v="0"/>
    <x v="1"/>
    <x v="0"/>
    <s v="Bogotá D.C."/>
    <x v="7"/>
    <x v="0"/>
    <d v="1899-12-30T08:00:00"/>
    <d v="1899-12-30T09:00:00"/>
    <x v="1"/>
    <d v="1899-12-30T17:00:00"/>
    <x v="2"/>
    <d v="1899-12-30T18:00:00"/>
    <x v="1"/>
    <x v="1"/>
    <x v="1"/>
    <x v="0"/>
    <x v="0"/>
    <s v=""/>
    <x v="1"/>
    <x v="1"/>
    <n v="0"/>
    <x v="1"/>
    <x v="1"/>
    <n v="0"/>
    <n v="8"/>
    <n v="0"/>
    <n v="0"/>
    <x v="0"/>
    <n v="59.999999999999986"/>
    <n v="76.142131979695421"/>
    <x v="0"/>
    <n v="2.5380710659898478"/>
    <n v="0"/>
    <s v=""/>
    <n v="0"/>
    <x v="0"/>
    <n v="12.411818000000011"/>
    <n v="15.751038071066004"/>
    <x v="1"/>
    <n v="1425.5904814105243"/>
    <n v="1809.1249764092947"/>
    <n v="187.13202523076939"/>
    <n v="237.47718937914897"/>
    <n v="20.416666666666661"/>
    <n v="25.909475465313022"/>
    <n v="3158821.9178082193"/>
    <n v="4008657.2561018011"/>
    <n v="0.13161757990867581"/>
    <n v="0.16702738567090838"/>
    <n v="0"/>
    <n v="0"/>
    <n v="1.2690355329949239"/>
    <n v="1.2690355329949239"/>
    <s v=""/>
  </r>
  <r>
    <n v="180"/>
    <x v="0"/>
    <x v="1"/>
    <n v="58"/>
    <x v="4"/>
    <x v="1"/>
    <x v="0"/>
    <x v="0"/>
    <x v="0"/>
    <s v="Bogotá D.C."/>
    <x v="16"/>
    <x v="0"/>
    <d v="1899-12-30T06:00:00"/>
    <d v="1899-12-30T07:00:00"/>
    <x v="3"/>
    <d v="1899-12-30T14:00:00"/>
    <x v="8"/>
    <d v="1899-12-30T15:00:00"/>
    <x v="2"/>
    <x v="2"/>
    <x v="2"/>
    <x v="1"/>
    <x v="1"/>
    <s v=""/>
    <x v="2"/>
    <x v="2"/>
    <n v="0"/>
    <x v="2"/>
    <x v="2"/>
    <n v="0"/>
    <n v="7"/>
    <n v="10"/>
    <n v="12.690355329949238"/>
    <x v="2"/>
    <n v="59.999999999999986"/>
    <n v="76.142131979695421"/>
    <x v="0"/>
    <n v="2.5380710659898478"/>
    <n v="2.5380710659898478"/>
    <n v="2.7666666666666666"/>
    <n v="3.5109983079526228"/>
    <x v="3"/>
    <n v="8.623818"/>
    <n v="10.943931472081218"/>
    <x v="0"/>
    <n v="101.47618268941181"/>
    <n v="128.77688158554798"/>
    <n v="12.498298193099297"/>
    <n v="15.86078450900926"/>
    <n v="20.416666666666661"/>
    <n v="25.909475465313022"/>
    <n v="1445500"/>
    <n v="1834390.8629441625"/>
    <n v="6.0229166666666667E-2"/>
    <n v="7.6432952622673439E-2"/>
    <n v="0"/>
    <n v="0"/>
    <n v="1.2690355329949239"/>
    <n v="1.2690355329949239"/>
    <s v=""/>
  </r>
  <r>
    <n v="181"/>
    <x v="0"/>
    <x v="1"/>
    <n v="35"/>
    <x v="0"/>
    <x v="1"/>
    <x v="0"/>
    <x v="1"/>
    <x v="0"/>
    <s v="Bogotá D.C."/>
    <x v="17"/>
    <x v="0"/>
    <d v="1899-12-30T06:30:00"/>
    <d v="1899-12-30T08:00:00"/>
    <x v="0"/>
    <d v="1899-12-30T20:00:00"/>
    <x v="12"/>
    <d v="1899-12-30T21:00:00"/>
    <x v="1"/>
    <x v="1"/>
    <x v="1"/>
    <x v="0"/>
    <x v="0"/>
    <s v=""/>
    <x v="1"/>
    <x v="1"/>
    <n v="0"/>
    <x v="1"/>
    <x v="1"/>
    <n v="0"/>
    <n v="12"/>
    <n v="0"/>
    <n v="0"/>
    <x v="0"/>
    <n v="74.999999999999972"/>
    <n v="95.177664974619262"/>
    <x v="1"/>
    <n v="2.5380710659898478"/>
    <n v="0"/>
    <s v=""/>
    <n v="0"/>
    <x v="0"/>
    <n v="14.202759000000015"/>
    <n v="18.023805837563472"/>
    <x v="1"/>
    <n v="951.58787563845488"/>
    <n v="1207.5988269523539"/>
    <n v="124.91144453846165"/>
    <n v="158.51706159703255"/>
    <n v="25.520833333333325"/>
    <n v="32.386844331641278"/>
    <n v="1686808.2191780822"/>
    <n v="2140619.5674848761"/>
    <n v="7.0283675799086759E-2"/>
    <n v="8.9192481978536492E-2"/>
    <n v="0"/>
    <n v="0"/>
    <n v="1.2690355329949239"/>
    <n v="1.2690355329949239"/>
    <s v=""/>
  </r>
  <r>
    <n v="182"/>
    <x v="0"/>
    <x v="1"/>
    <n v="55"/>
    <x v="4"/>
    <x v="2"/>
    <x v="0"/>
    <x v="1"/>
    <x v="0"/>
    <s v="Bogotá D.C."/>
    <x v="16"/>
    <x v="0"/>
    <d v="1899-12-30T03:00:00"/>
    <d v="1899-12-30T04:00:00"/>
    <x v="11"/>
    <d v="1899-12-30T22:00:00"/>
    <x v="6"/>
    <d v="1899-12-30T23:00:00"/>
    <x v="0"/>
    <x v="0"/>
    <x v="0"/>
    <x v="0"/>
    <x v="0"/>
    <s v=""/>
    <x v="10"/>
    <x v="0"/>
    <n v="0"/>
    <x v="12"/>
    <x v="0"/>
    <n v="0"/>
    <n v="18"/>
    <n v="0"/>
    <n v="0"/>
    <x v="0"/>
    <n v="60.000000000000043"/>
    <n v="0"/>
    <x v="1"/>
    <n v="0"/>
    <n v="0"/>
    <s v=""/>
    <n v="0"/>
    <x v="0"/>
    <n v="8.623818"/>
    <n v="0"/>
    <x v="0"/>
    <n v="0"/>
    <n v="0"/>
    <n v="0"/>
    <n v="0"/>
    <n v="20.416666666666682"/>
    <n v="0"/>
    <n v="268493.15068493149"/>
    <n v="0"/>
    <n v="1.1187214611872146E-2"/>
    <n v="0"/>
    <n v="120.00000000000009"/>
    <n v="0"/>
    <n v="0"/>
    <n v="0"/>
    <s v="Revisar horario laboral"/>
  </r>
  <r>
    <n v="183"/>
    <x v="0"/>
    <x v="0"/>
    <n v="30"/>
    <x v="0"/>
    <x v="1"/>
    <x v="0"/>
    <x v="0"/>
    <x v="0"/>
    <s v="Bogotá D.C."/>
    <x v="10"/>
    <x v="0"/>
    <d v="1899-12-30T09:00:00"/>
    <d v="1899-12-30T09:30:00"/>
    <x v="1"/>
    <d v="1899-12-30T17:00:00"/>
    <x v="2"/>
    <d v="1899-12-30T17:30:00"/>
    <x v="1"/>
    <x v="1"/>
    <x v="1"/>
    <x v="0"/>
    <x v="0"/>
    <s v=""/>
    <x v="2"/>
    <x v="2"/>
    <n v="1.2690355329949239"/>
    <x v="1"/>
    <x v="1"/>
    <n v="0"/>
    <n v="7.5000000000000018"/>
    <n v="0"/>
    <n v="0"/>
    <x v="0"/>
    <n v="29.999999999999932"/>
    <n v="38.071065989847632"/>
    <x v="2"/>
    <n v="2.5380710659898478"/>
    <n v="0"/>
    <s v=""/>
    <n v="0"/>
    <x v="0"/>
    <n v="9.6757879999999972"/>
    <n v="12.278918781725885"/>
    <x v="0"/>
    <n v="926.1140788659485"/>
    <n v="1175.2716736877519"/>
    <n v="121.56759282051279"/>
    <n v="154.27359494988931"/>
    <n v="10.208333333333311"/>
    <n v="12.954737732656486"/>
    <n v="6560182.6484018266"/>
    <n v="8325104.8837586632"/>
    <n v="0.27334094368340944"/>
    <n v="0.34687937015661097"/>
    <n v="0"/>
    <n v="0"/>
    <n v="1.2690355329949239"/>
    <n v="1.2690355329949239"/>
    <s v=""/>
  </r>
  <r>
    <n v="184"/>
    <x v="0"/>
    <x v="1"/>
    <n v="42"/>
    <x v="1"/>
    <x v="0"/>
    <x v="0"/>
    <x v="0"/>
    <x v="1"/>
    <s v="Bogotá D.C."/>
    <x v="3"/>
    <x v="0"/>
    <d v="1899-12-30T09:00:00"/>
    <d v="1899-12-30T10:30:00"/>
    <x v="4"/>
    <d v="1899-12-30T21:00:00"/>
    <x v="11"/>
    <d v="1899-12-30T22:30:00"/>
    <x v="4"/>
    <x v="1"/>
    <x v="1"/>
    <x v="0"/>
    <x v="0"/>
    <s v=""/>
    <x v="5"/>
    <x v="1"/>
    <n v="0"/>
    <x v="5"/>
    <x v="1"/>
    <n v="0"/>
    <n v="10.5"/>
    <n v="0"/>
    <n v="0"/>
    <x v="0"/>
    <n v="90"/>
    <n v="114.21319796954315"/>
    <x v="1"/>
    <n v="2.5380710659898478"/>
    <n v="0"/>
    <s v=""/>
    <n v="0"/>
    <x v="0"/>
    <n v="14.600259999999992"/>
    <n v="18.528248730964457"/>
    <x v="1"/>
    <n v="1038.1115799226659"/>
    <n v="1317.4004821353628"/>
    <n v="136.26909333333325"/>
    <n v="172.93032148900159"/>
    <n v="30.625"/>
    <n v="38.864213197969541"/>
    <n v="10746438.356164385"/>
    <n v="13637612.127112163"/>
    <n v="0.22388413242009134"/>
    <n v="0.28411691931483674"/>
    <n v="0"/>
    <n v="0"/>
    <n v="1.2690355329949239"/>
    <n v="1.2690355329949239"/>
    <s v=""/>
  </r>
  <r>
    <n v="185"/>
    <x v="0"/>
    <x v="1"/>
    <n v="52"/>
    <x v="4"/>
    <x v="2"/>
    <x v="0"/>
    <x v="2"/>
    <x v="1"/>
    <s v="Bogotá D.C."/>
    <x v="4"/>
    <x v="0"/>
    <d v="1899-12-30T08:00:00"/>
    <d v="1899-12-30T08:20:00"/>
    <x v="0"/>
    <d v="1899-12-30T17:00:00"/>
    <x v="2"/>
    <d v="1899-12-30T17:20:00"/>
    <x v="0"/>
    <x v="0"/>
    <x v="0"/>
    <x v="0"/>
    <x v="0"/>
    <s v=""/>
    <x v="5"/>
    <x v="1"/>
    <n v="1.2690355329949239"/>
    <x v="0"/>
    <x v="0"/>
    <n v="0"/>
    <n v="8.6666666666666661"/>
    <n v="0"/>
    <n v="0"/>
    <x v="0"/>
    <n v="20.000000000000007"/>
    <n v="25.380710659898487"/>
    <x v="2"/>
    <n v="2.5380710659898478"/>
    <n v="0"/>
    <s v=""/>
    <n v="0"/>
    <x v="0"/>
    <n v="5.0000000000000018"/>
    <n v="6.3451776649746217"/>
    <x v="0"/>
    <n v="0"/>
    <n v="0"/>
    <n v="0"/>
    <n v="0"/>
    <n v="6.8055555555555571"/>
    <n v="8.6364918217710116"/>
    <n v="46986.301369863017"/>
    <n v="59627.286002364235"/>
    <n v="9.7888127853881291E-4"/>
    <n v="1.242235125049255E-3"/>
    <n v="40.000000000000014"/>
    <n v="50.761421319796973"/>
    <n v="0"/>
    <n v="1.2690355329949239"/>
    <s v=""/>
  </r>
  <r>
    <n v="186"/>
    <x v="0"/>
    <x v="1"/>
    <n v="44"/>
    <x v="1"/>
    <x v="0"/>
    <x v="0"/>
    <x v="0"/>
    <x v="0"/>
    <s v="Bogotá D.C."/>
    <x v="16"/>
    <x v="0"/>
    <d v="1899-12-30T06:00:00"/>
    <d v="1899-12-30T07:00:00"/>
    <x v="3"/>
    <d v="1899-12-30T17:00:00"/>
    <x v="2"/>
    <d v="1899-12-30T21:00:00"/>
    <x v="1"/>
    <x v="1"/>
    <x v="1"/>
    <x v="7"/>
    <x v="3"/>
    <s v="Propulsión humana"/>
    <x v="0"/>
    <x v="0"/>
    <n v="0"/>
    <x v="0"/>
    <x v="0"/>
    <n v="0"/>
    <n v="10"/>
    <n v="30"/>
    <n v="0"/>
    <x v="1"/>
    <n v="150"/>
    <n v="0"/>
    <x v="3"/>
    <n v="0"/>
    <n v="0"/>
    <n v="7.4999999999999991"/>
    <n v="0"/>
    <x v="1"/>
    <n v="8.623818"/>
    <n v="0"/>
    <x v="0"/>
    <n v="107.56577881646163"/>
    <n v="0"/>
    <n v="14.119764615384625"/>
    <n v="0"/>
    <n v="51.041666666666664"/>
    <n v="0"/>
    <n v="5591369.8630136987"/>
    <n v="0"/>
    <n v="0.23297374429223744"/>
    <n v="0"/>
    <n v="0"/>
    <n v="0"/>
    <n v="0"/>
    <n v="0"/>
    <s v="Revisar horas diligenciadas"/>
  </r>
  <r>
    <n v="187"/>
    <x v="0"/>
    <x v="1"/>
    <n v="44"/>
    <x v="1"/>
    <x v="2"/>
    <x v="0"/>
    <x v="1"/>
    <x v="5"/>
    <s v="Bogotá D.C."/>
    <x v="17"/>
    <x v="0"/>
    <d v="1899-12-30T04:00:00"/>
    <d v="1899-12-30T06:00:00"/>
    <x v="7"/>
    <d v="1899-12-30T16:00:00"/>
    <x v="0"/>
    <d v="1899-12-30T20:00:00"/>
    <x v="2"/>
    <x v="2"/>
    <x v="2"/>
    <x v="0"/>
    <x v="0"/>
    <s v=""/>
    <x v="2"/>
    <x v="2"/>
    <n v="0"/>
    <x v="2"/>
    <x v="2"/>
    <n v="0"/>
    <n v="10"/>
    <n v="0"/>
    <n v="0"/>
    <x v="0"/>
    <n v="180.00000000000006"/>
    <n v="228.42639593908638"/>
    <x v="3"/>
    <n v="2.5380710659898478"/>
    <n v="0"/>
    <s v=""/>
    <n v="0"/>
    <x v="0"/>
    <n v="14.202759000000015"/>
    <n v="18.023805837563472"/>
    <x v="1"/>
    <n v="118.84933599570446"/>
    <n v="150.8240304514016"/>
    <n v="14.638059906850978"/>
    <n v="18.576218155902257"/>
    <n v="61.250000000000021"/>
    <n v="77.72842639593911"/>
    <n v="2023700"/>
    <n v="2568147.2081218273"/>
    <n v="0.33728333333333332"/>
    <n v="0.42802453468697121"/>
    <n v="0"/>
    <n v="0"/>
    <n v="1.2690355329949239"/>
    <n v="1.2690355329949239"/>
    <s v=""/>
  </r>
  <r>
    <n v="188"/>
    <x v="0"/>
    <x v="1"/>
    <n v="45"/>
    <x v="1"/>
    <x v="1"/>
    <x v="0"/>
    <x v="0"/>
    <x v="0"/>
    <s v="Bogotá D.C."/>
    <x v="6"/>
    <x v="0"/>
    <d v="1899-12-30T07:00:00"/>
    <d v="1899-12-30T08:00:00"/>
    <x v="0"/>
    <d v="1899-12-30T19:00:00"/>
    <x v="7"/>
    <d v="1899-12-30T20:00:00"/>
    <x v="6"/>
    <x v="2"/>
    <x v="2"/>
    <x v="0"/>
    <x v="0"/>
    <s v=""/>
    <x v="7"/>
    <x v="2"/>
    <n v="0"/>
    <x v="7"/>
    <x v="2"/>
    <n v="0"/>
    <n v="11"/>
    <n v="0"/>
    <n v="0"/>
    <x v="0"/>
    <n v="60.000000000000028"/>
    <n v="76.142131979695463"/>
    <x v="1"/>
    <n v="2.5380710659898478"/>
    <n v="0"/>
    <s v=""/>
    <n v="0"/>
    <x v="0"/>
    <n v="5.6228680000000111"/>
    <n v="7.1356192893401156"/>
    <x v="0"/>
    <n v="135.08492170376837"/>
    <n v="171.42756561391926"/>
    <n v="16.637713285024187"/>
    <n v="21.113849346477394"/>
    <n v="20.416666666666675"/>
    <n v="25.90947546531304"/>
    <n v="1347500"/>
    <n v="1710025.38071066"/>
    <n v="5.6145833333333332E-2"/>
    <n v="7.1251057529610834E-2"/>
    <n v="0"/>
    <n v="0"/>
    <n v="1.2690355329949239"/>
    <n v="1.2690355329949239"/>
    <s v=""/>
  </r>
  <r>
    <n v="189"/>
    <x v="0"/>
    <x v="1"/>
    <n v="40"/>
    <x v="1"/>
    <x v="2"/>
    <x v="0"/>
    <x v="1"/>
    <x v="0"/>
    <s v="Bogotá D.C."/>
    <x v="3"/>
    <x v="0"/>
    <d v="1899-12-30T06:00:00"/>
    <d v="1899-12-30T07:30:00"/>
    <x v="3"/>
    <d v="1899-12-30T18:00:00"/>
    <x v="1"/>
    <d v="1899-12-30T19:30:00"/>
    <x v="2"/>
    <x v="2"/>
    <x v="2"/>
    <x v="0"/>
    <x v="0"/>
    <s v=""/>
    <x v="2"/>
    <x v="2"/>
    <n v="0"/>
    <x v="2"/>
    <x v="2"/>
    <n v="0"/>
    <n v="10.5"/>
    <n v="0"/>
    <n v="0"/>
    <x v="0"/>
    <n v="90"/>
    <n v="114.21319796954315"/>
    <x v="1"/>
    <n v="2.5380710659898478"/>
    <n v="0"/>
    <s v=""/>
    <n v="0"/>
    <x v="0"/>
    <n v="14.600259999999992"/>
    <n v="18.528248730964457"/>
    <x v="1"/>
    <n v="104.72197930182685"/>
    <n v="132.89591281957723"/>
    <n v="12.89806622596153"/>
    <n v="16.368104347666918"/>
    <n v="30.625"/>
    <n v="38.864213197969541"/>
    <n v="1764000"/>
    <n v="2238578.6802030457"/>
    <n v="7.3499999999999996E-2"/>
    <n v="9.3274111675126906E-2"/>
    <n v="0"/>
    <n v="0"/>
    <n v="1.2690355329949239"/>
    <n v="1.2690355329949239"/>
    <s v=""/>
  </r>
  <r>
    <n v="190"/>
    <x v="0"/>
    <x v="1"/>
    <n v="22"/>
    <x v="2"/>
    <x v="2"/>
    <x v="0"/>
    <x v="1"/>
    <x v="0"/>
    <s v="Bogotá D.C."/>
    <x v="16"/>
    <x v="0"/>
    <d v="1899-12-30T08:00:00"/>
    <d v="1899-12-30T10:30:00"/>
    <x v="4"/>
    <d v="1899-12-30T22:00:00"/>
    <x v="6"/>
    <d v="1899-12-30T21:00:00"/>
    <x v="2"/>
    <x v="2"/>
    <x v="2"/>
    <x v="0"/>
    <x v="0"/>
    <s v=""/>
    <x v="2"/>
    <x v="2"/>
    <n v="0"/>
    <x v="2"/>
    <x v="2"/>
    <n v="0"/>
    <n v="11.5"/>
    <n v="0"/>
    <n v="0"/>
    <x v="0"/>
    <n v="765"/>
    <n v="0"/>
    <x v="3"/>
    <n v="0"/>
    <n v="0"/>
    <s v=""/>
    <n v="0"/>
    <x v="0"/>
    <n v="8.623818"/>
    <n v="0"/>
    <x v="0"/>
    <n v="61.855288200259615"/>
    <n v="0"/>
    <n v="7.618396911057693"/>
    <n v="0"/>
    <n v="260.3125"/>
    <n v="0"/>
    <n v="2352000"/>
    <n v="0"/>
    <n v="9.8000000000000004E-2"/>
    <n v="0"/>
    <n v="0"/>
    <n v="0"/>
    <n v="0"/>
    <n v="0"/>
    <s v="Revisar horas diligenciadas"/>
  </r>
  <r>
    <n v="191"/>
    <x v="0"/>
    <x v="1"/>
    <n v="44"/>
    <x v="1"/>
    <x v="1"/>
    <x v="0"/>
    <x v="0"/>
    <x v="0"/>
    <s v="Soacha"/>
    <x v="12"/>
    <x v="0"/>
    <d v="1899-12-30T08:00:00"/>
    <d v="1899-12-30T08:00:00"/>
    <x v="0"/>
    <d v="1899-12-30T17:00:00"/>
    <x v="2"/>
    <d v="1899-12-30T18:20:00"/>
    <x v="2"/>
    <x v="2"/>
    <x v="2"/>
    <x v="5"/>
    <x v="1"/>
    <s v=""/>
    <x v="2"/>
    <x v="2"/>
    <n v="0"/>
    <x v="0"/>
    <x v="0"/>
    <n v="0"/>
    <n v="9.0000000000000018"/>
    <n v="7.5"/>
    <n v="0"/>
    <x v="2"/>
    <n v="39.999999999999936"/>
    <n v="0"/>
    <x v="0"/>
    <n v="0"/>
    <n v="0"/>
    <n v="2.25"/>
    <n v="0"/>
    <x v="3"/>
    <n v="15.459934000000004"/>
    <n v="0"/>
    <x v="3"/>
    <n v="131.45156391987982"/>
    <n v="0"/>
    <n v="16.61548626802885"/>
    <n v="0"/>
    <n v="13.611111111111091"/>
    <n v="0"/>
    <n v="2572500"/>
    <n v="0"/>
    <n v="0.1071875"/>
    <n v="0"/>
    <n v="0"/>
    <n v="0"/>
    <n v="0"/>
    <n v="0"/>
    <s v="Revisar horas diligenciadas"/>
  </r>
  <r>
    <n v="192"/>
    <x v="0"/>
    <x v="1"/>
    <n v="34"/>
    <x v="0"/>
    <x v="1"/>
    <x v="0"/>
    <x v="0"/>
    <x v="1"/>
    <s v="Bogotá D.C."/>
    <x v="16"/>
    <x v="0"/>
    <d v="1899-12-30T09:00:00"/>
    <d v="1899-12-30T09:30:00"/>
    <x v="1"/>
    <d v="1899-12-30T19:00:00"/>
    <x v="7"/>
    <d v="1899-12-30T19:50:00"/>
    <x v="1"/>
    <x v="1"/>
    <x v="1"/>
    <x v="0"/>
    <x v="0"/>
    <s v=""/>
    <x v="1"/>
    <x v="1"/>
    <n v="0"/>
    <x v="1"/>
    <x v="1"/>
    <n v="0"/>
    <n v="9.5"/>
    <n v="0"/>
    <n v="0"/>
    <x v="0"/>
    <n v="39.999999999999979"/>
    <n v="50.761421319796931"/>
    <x v="0"/>
    <n v="2.5380710659898478"/>
    <n v="0"/>
    <s v=""/>
    <n v="0"/>
    <x v="0"/>
    <n v="8.623818"/>
    <n v="10.943931472081218"/>
    <x v="0"/>
    <n v="825.42520189338461"/>
    <n v="1047.4939110322141"/>
    <n v="108.35053384615385"/>
    <n v="137.50067746973841"/>
    <n v="13.611111111111102"/>
    <n v="17.272983643542009"/>
    <n v="1966152.9680365296"/>
    <n v="2495117.9797417889"/>
    <n v="4.0961520167427698E-2"/>
    <n v="5.1981624577953932E-2"/>
    <n v="0"/>
    <n v="0"/>
    <n v="1.2690355329949239"/>
    <n v="1.2690355329949239"/>
    <s v=""/>
  </r>
  <r>
    <n v="193"/>
    <x v="0"/>
    <x v="0"/>
    <n v="50"/>
    <x v="4"/>
    <x v="0"/>
    <x v="0"/>
    <x v="2"/>
    <x v="4"/>
    <s v="Bogotá D.C."/>
    <x v="2"/>
    <x v="2"/>
    <d v="1899-12-30T00:00:00"/>
    <d v="1899-12-30T00:00:00"/>
    <x v="2"/>
    <d v="1899-12-30T00:00:00"/>
    <x v="3"/>
    <d v="1899-12-30T00:00:00"/>
    <x v="3"/>
    <x v="2"/>
    <x v="3"/>
    <x v="0"/>
    <x v="0"/>
    <s v=""/>
    <x v="6"/>
    <x v="2"/>
    <n v="1.2690355329949239"/>
    <x v="5"/>
    <x v="1"/>
    <n v="1.2690355329949239"/>
    <n v="10"/>
    <n v="0"/>
    <n v="0"/>
    <x v="0"/>
    <n v="0"/>
    <n v="0"/>
    <x v="2"/>
    <n v="0"/>
    <n v="0"/>
    <s v=""/>
    <n v="0"/>
    <x v="0"/>
    <n v="0"/>
    <n v="0"/>
    <x v="2"/>
    <n v="0"/>
    <n v="0"/>
    <n v="0"/>
    <n v="0"/>
    <n v="0"/>
    <n v="0"/>
    <n v="0"/>
    <n v="0"/>
    <n v="0"/>
    <n v="0"/>
    <n v="0"/>
    <n v="0"/>
    <n v="1.2690355329949239"/>
    <n v="1.2690355329949239"/>
    <s v=""/>
  </r>
  <r>
    <n v="194"/>
    <x v="0"/>
    <x v="0"/>
    <n v="27"/>
    <x v="2"/>
    <x v="1"/>
    <x v="0"/>
    <x v="0"/>
    <x v="0"/>
    <s v="Bogotá D.C."/>
    <x v="19"/>
    <x v="2"/>
    <d v="1899-12-30T00:00:00"/>
    <d v="1899-12-30T00:00:00"/>
    <x v="2"/>
    <d v="1899-12-30T00:00:00"/>
    <x v="3"/>
    <d v="1899-12-30T00:00:00"/>
    <x v="3"/>
    <x v="2"/>
    <x v="3"/>
    <x v="0"/>
    <x v="0"/>
    <s v=""/>
    <x v="3"/>
    <x v="3"/>
    <n v="1.2690355329949239"/>
    <x v="2"/>
    <x v="2"/>
    <n v="1.2690355329949239"/>
    <n v="11"/>
    <n v="0"/>
    <n v="0"/>
    <x v="0"/>
    <n v="0"/>
    <n v="0"/>
    <x v="2"/>
    <n v="0"/>
    <n v="0"/>
    <s v=""/>
    <n v="0"/>
    <x v="0"/>
    <n v="0"/>
    <n v="0"/>
    <x v="2"/>
    <n v="0"/>
    <n v="0"/>
    <n v="0"/>
    <n v="0"/>
    <n v="0"/>
    <n v="0"/>
    <n v="0"/>
    <n v="0"/>
    <n v="0"/>
    <n v="0"/>
    <n v="0"/>
    <n v="0"/>
    <n v="1.2690355329949239"/>
    <n v="1.2690355329949239"/>
    <s v=""/>
  </r>
  <r>
    <n v="195"/>
    <x v="0"/>
    <x v="0"/>
    <n v="28"/>
    <x v="2"/>
    <x v="1"/>
    <x v="0"/>
    <x v="2"/>
    <x v="1"/>
    <s v="Bogotá D.C."/>
    <x v="8"/>
    <x v="2"/>
    <d v="1899-12-30T00:00:00"/>
    <d v="1899-12-30T00:00:00"/>
    <x v="2"/>
    <d v="1899-12-30T00:00:00"/>
    <x v="3"/>
    <d v="1899-12-30T00:00:00"/>
    <x v="3"/>
    <x v="2"/>
    <x v="3"/>
    <x v="0"/>
    <x v="0"/>
    <s v=""/>
    <x v="2"/>
    <x v="2"/>
    <n v="1.2690355329949239"/>
    <x v="2"/>
    <x v="2"/>
    <n v="1.2690355329949239"/>
    <n v="12"/>
    <n v="0"/>
    <n v="0"/>
    <x v="0"/>
    <n v="0"/>
    <n v="0"/>
    <x v="2"/>
    <n v="0"/>
    <n v="0"/>
    <s v=""/>
    <n v="0"/>
    <x v="0"/>
    <n v="0"/>
    <n v="0"/>
    <x v="2"/>
    <n v="0"/>
    <n v="0"/>
    <n v="0"/>
    <n v="0"/>
    <n v="0"/>
    <n v="0"/>
    <n v="0"/>
    <n v="0"/>
    <n v="0"/>
    <n v="0"/>
    <n v="0"/>
    <n v="0"/>
    <n v="1.2690355329949239"/>
    <n v="1.2690355329949239"/>
    <s v=""/>
  </r>
  <r>
    <n v="196"/>
    <x v="0"/>
    <x v="0"/>
    <n v="32"/>
    <x v="0"/>
    <x v="1"/>
    <x v="0"/>
    <x v="2"/>
    <x v="1"/>
    <s v="Bogotá D.C."/>
    <x v="9"/>
    <x v="2"/>
    <d v="1899-12-30T00:00:00"/>
    <d v="1899-12-30T00:00:00"/>
    <x v="2"/>
    <d v="1899-12-30T00:00:00"/>
    <x v="3"/>
    <d v="1899-12-30T00:00:00"/>
    <x v="3"/>
    <x v="2"/>
    <x v="3"/>
    <x v="0"/>
    <x v="0"/>
    <s v=""/>
    <x v="3"/>
    <x v="3"/>
    <n v="1.2690355329949239"/>
    <x v="8"/>
    <x v="5"/>
    <n v="0"/>
    <n v="9.5"/>
    <n v="0"/>
    <n v="0"/>
    <x v="0"/>
    <n v="0"/>
    <n v="0"/>
    <x v="2"/>
    <n v="0"/>
    <n v="0"/>
    <s v=""/>
    <n v="0"/>
    <x v="0"/>
    <n v="0"/>
    <n v="0"/>
    <x v="2"/>
    <n v="0"/>
    <n v="0"/>
    <n v="0"/>
    <n v="0"/>
    <n v="0"/>
    <n v="0"/>
    <n v="0"/>
    <n v="0"/>
    <n v="0"/>
    <n v="0"/>
    <n v="0"/>
    <n v="0"/>
    <n v="1.2690355329949239"/>
    <n v="1.2690355329949239"/>
    <s v=""/>
  </r>
  <r>
    <n v="197"/>
    <x v="0"/>
    <x v="1"/>
    <n v="27"/>
    <x v="2"/>
    <x v="1"/>
    <x v="0"/>
    <x v="2"/>
    <x v="1"/>
    <s v="Bogotá D.C."/>
    <x v="4"/>
    <x v="2"/>
    <d v="1899-12-30T00:00:00"/>
    <d v="1899-12-30T00:00:00"/>
    <x v="2"/>
    <d v="1899-12-30T00:00:00"/>
    <x v="3"/>
    <d v="1899-12-30T00:00:00"/>
    <x v="3"/>
    <x v="2"/>
    <x v="3"/>
    <x v="0"/>
    <x v="0"/>
    <s v=""/>
    <x v="0"/>
    <x v="0"/>
    <n v="1.2690355329949239"/>
    <x v="8"/>
    <x v="5"/>
    <n v="0"/>
    <n v="9"/>
    <n v="0"/>
    <n v="0"/>
    <x v="0"/>
    <n v="0"/>
    <n v="0"/>
    <x v="2"/>
    <n v="0"/>
    <n v="0"/>
    <s v=""/>
    <n v="0"/>
    <x v="0"/>
    <n v="0"/>
    <n v="0"/>
    <x v="2"/>
    <n v="0"/>
    <n v="0"/>
    <n v="0"/>
    <n v="0"/>
    <n v="0"/>
    <n v="0"/>
    <n v="0"/>
    <n v="0"/>
    <n v="0"/>
    <n v="0"/>
    <n v="0"/>
    <n v="0"/>
    <n v="1.2690355329949239"/>
    <n v="1.2690355329949239"/>
    <s v=""/>
  </r>
  <r>
    <n v="198"/>
    <x v="0"/>
    <x v="1"/>
    <n v="42"/>
    <x v="1"/>
    <x v="1"/>
    <x v="0"/>
    <x v="0"/>
    <x v="1"/>
    <s v="Cartagena"/>
    <x v="12"/>
    <x v="2"/>
    <d v="1899-12-30T00:00:00"/>
    <d v="1899-12-30T00:00:00"/>
    <x v="2"/>
    <d v="1899-12-30T00:00:00"/>
    <x v="3"/>
    <d v="1899-12-30T00:00:00"/>
    <x v="3"/>
    <x v="2"/>
    <x v="3"/>
    <x v="0"/>
    <x v="0"/>
    <s v=""/>
    <x v="5"/>
    <x v="1"/>
    <n v="1.2690355329949239"/>
    <x v="5"/>
    <x v="1"/>
    <n v="1.2690355329949239"/>
    <n v="9.0000000000000018"/>
    <n v="0"/>
    <n v="0"/>
    <x v="0"/>
    <n v="0"/>
    <n v="0"/>
    <x v="2"/>
    <n v="0"/>
    <n v="0"/>
    <s v=""/>
    <n v="0"/>
    <x v="0"/>
    <n v="0"/>
    <n v="0"/>
    <x v="2"/>
    <n v="0"/>
    <n v="0"/>
    <n v="0"/>
    <n v="0"/>
    <n v="0"/>
    <n v="0"/>
    <n v="0"/>
    <n v="0"/>
    <n v="0"/>
    <n v="0"/>
    <n v="0"/>
    <n v="0"/>
    <n v="1.2690355329949239"/>
    <n v="1.2690355329949239"/>
    <s v=""/>
  </r>
  <r>
    <n v="199"/>
    <x v="0"/>
    <x v="0"/>
    <n v="31"/>
    <x v="0"/>
    <x v="1"/>
    <x v="0"/>
    <x v="2"/>
    <x v="1"/>
    <s v="Bogotá D.C."/>
    <x v="2"/>
    <x v="2"/>
    <d v="1899-12-30T00:00:00"/>
    <d v="1899-12-30T00:00:00"/>
    <x v="2"/>
    <d v="1899-12-30T00:00:00"/>
    <x v="3"/>
    <d v="1899-12-30T00:00:00"/>
    <x v="3"/>
    <x v="2"/>
    <x v="3"/>
    <x v="0"/>
    <x v="0"/>
    <s v=""/>
    <x v="8"/>
    <x v="5"/>
    <n v="0"/>
    <x v="2"/>
    <x v="2"/>
    <n v="1.2690355329949239"/>
    <n v="13.999999999999998"/>
    <n v="0"/>
    <n v="0"/>
    <x v="0"/>
    <n v="0"/>
    <n v="0"/>
    <x v="2"/>
    <n v="0"/>
    <n v="0"/>
    <s v=""/>
    <n v="0"/>
    <x v="0"/>
    <n v="0"/>
    <n v="0"/>
    <x v="2"/>
    <n v="0"/>
    <n v="0"/>
    <n v="0"/>
    <n v="0"/>
    <n v="0"/>
    <n v="0"/>
    <n v="0"/>
    <n v="0"/>
    <n v="0"/>
    <n v="0"/>
    <n v="0"/>
    <n v="0"/>
    <n v="1.2690355329949239"/>
    <n v="1.2690355329949239"/>
    <s v=""/>
  </r>
  <r>
    <n v="200"/>
    <x v="0"/>
    <x v="0"/>
    <n v="43"/>
    <x v="1"/>
    <x v="0"/>
    <x v="0"/>
    <x v="3"/>
    <x v="3"/>
    <s v="Envigado (Antioquia)"/>
    <x v="12"/>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01"/>
    <x v="0"/>
    <x v="0"/>
    <n v="25"/>
    <x v="2"/>
    <x v="1"/>
    <x v="0"/>
    <x v="1"/>
    <x v="1"/>
    <s v="Bogotá D.C."/>
    <x v="10"/>
    <x v="2"/>
    <d v="1899-12-30T07:00:00"/>
    <d v="1899-12-30T07:30:00"/>
    <x v="3"/>
    <d v="1899-12-30T20:30:00"/>
    <x v="12"/>
    <d v="1899-12-30T21:30:00"/>
    <x v="8"/>
    <x v="1"/>
    <x v="5"/>
    <x v="0"/>
    <x v="0"/>
    <s v=""/>
    <x v="2"/>
    <x v="2"/>
    <n v="1.2690355329949239"/>
    <x v="5"/>
    <x v="1"/>
    <n v="1.2690355329949239"/>
    <n v="13"/>
    <n v="0"/>
    <n v="0"/>
    <x v="0"/>
    <n v="45.000000000000043"/>
    <n v="57.10659898477163"/>
    <x v="0"/>
    <n v="2.5380710659898478"/>
    <n v="0"/>
    <s v=""/>
    <n v="0"/>
    <x v="0"/>
    <n v="13.267499999999995"/>
    <n v="16.836928934010146"/>
    <x v="1"/>
    <n v="235.83733074999989"/>
    <n v="299.28595272842625"/>
    <n v="30.957499999999982"/>
    <n v="39.286167512690334"/>
    <n v="15.312500000000014"/>
    <n v="19.432106598984792"/>
    <n v="833000"/>
    <n v="1057106.5989847716"/>
    <n v="1.7354166666666667E-2"/>
    <n v="2.2023054145516075E-2"/>
    <n v="0"/>
    <n v="0"/>
    <n v="1.2690355329949239"/>
    <n v="1.2690355329949239"/>
    <s v=""/>
  </r>
  <r>
    <n v="202"/>
    <x v="0"/>
    <x v="1"/>
    <n v="23"/>
    <x v="2"/>
    <x v="0"/>
    <x v="0"/>
    <x v="0"/>
    <x v="1"/>
    <s v="MOsquera"/>
    <x v="12"/>
    <x v="0"/>
    <d v="1899-12-30T07:00:00"/>
    <d v="1899-12-30T09:00:00"/>
    <x v="1"/>
    <d v="1899-12-30T21:30:00"/>
    <x v="11"/>
    <d v="1899-12-30T23:00:00"/>
    <x v="5"/>
    <x v="2"/>
    <x v="2"/>
    <x v="0"/>
    <x v="0"/>
    <s v=""/>
    <x v="6"/>
    <x v="2"/>
    <n v="0"/>
    <x v="6"/>
    <x v="2"/>
    <n v="0"/>
    <n v="12.5"/>
    <n v="0"/>
    <n v="0"/>
    <x v="0"/>
    <n v="104.99999999999999"/>
    <n v="133.248730964467"/>
    <x v="1"/>
    <n v="2.5380710659898478"/>
    <n v="0"/>
    <s v=""/>
    <n v="0"/>
    <x v="0"/>
    <n v="20.284398999999993"/>
    <n v="25.741623096446691"/>
    <x v="3"/>
    <n v="194.9266069004637"/>
    <n v="247.36879048282196"/>
    <n v="24.008105096618351"/>
    <n v="30.467138447485219"/>
    <n v="35.729166666666664"/>
    <n v="45.341582064297796"/>
    <n v="1470000"/>
    <n v="1865482.2335025382"/>
    <n v="3.0624999999999999E-2"/>
    <n v="3.8864213197969545E-2"/>
    <n v="0"/>
    <n v="0"/>
    <n v="1.2690355329949239"/>
    <n v="1.2690355329949239"/>
    <s v=""/>
  </r>
  <r>
    <n v="203"/>
    <x v="0"/>
    <x v="1"/>
    <n v="28"/>
    <x v="2"/>
    <x v="0"/>
    <x v="0"/>
    <x v="2"/>
    <x v="1"/>
    <s v="Bogotá D.C."/>
    <x v="4"/>
    <x v="2"/>
    <d v="1899-12-30T00:00:00"/>
    <d v="1899-12-30T00:00:00"/>
    <x v="2"/>
    <d v="1899-12-30T00:00:00"/>
    <x v="3"/>
    <d v="1899-12-30T00:00:00"/>
    <x v="3"/>
    <x v="2"/>
    <x v="3"/>
    <x v="0"/>
    <x v="0"/>
    <s v=""/>
    <x v="12"/>
    <x v="2"/>
    <n v="1.2690355329949239"/>
    <x v="14"/>
    <x v="2"/>
    <n v="1.2690355329949239"/>
    <n v="9"/>
    <n v="0"/>
    <n v="0"/>
    <x v="0"/>
    <n v="0"/>
    <n v="0"/>
    <x v="2"/>
    <n v="0"/>
    <n v="0"/>
    <s v=""/>
    <n v="0"/>
    <x v="0"/>
    <n v="0"/>
    <n v="0"/>
    <x v="2"/>
    <n v="0"/>
    <n v="0"/>
    <n v="0"/>
    <n v="0"/>
    <n v="0"/>
    <n v="0"/>
    <n v="0"/>
    <n v="0"/>
    <n v="0"/>
    <n v="0"/>
    <n v="0"/>
    <n v="0"/>
    <n v="1.2690355329949239"/>
    <n v="1.2690355329949239"/>
    <s v=""/>
  </r>
  <r>
    <n v="204"/>
    <x v="0"/>
    <x v="0"/>
    <n v="47"/>
    <x v="1"/>
    <x v="1"/>
    <x v="0"/>
    <x v="2"/>
    <x v="4"/>
    <s v="Bogotá D.C."/>
    <x v="2"/>
    <x v="2"/>
    <d v="1899-12-30T00:00:00"/>
    <d v="1899-12-30T00:00:00"/>
    <x v="2"/>
    <d v="1899-12-30T00:00:00"/>
    <x v="3"/>
    <d v="1899-12-30T00:00:00"/>
    <x v="3"/>
    <x v="2"/>
    <x v="3"/>
    <x v="0"/>
    <x v="0"/>
    <s v=""/>
    <x v="5"/>
    <x v="1"/>
    <n v="1.2690355329949239"/>
    <x v="5"/>
    <x v="1"/>
    <n v="1.2690355329949239"/>
    <n v="11.5"/>
    <n v="0"/>
    <n v="0"/>
    <x v="0"/>
    <n v="0"/>
    <n v="0"/>
    <x v="2"/>
    <n v="0"/>
    <n v="0"/>
    <s v=""/>
    <n v="0"/>
    <x v="0"/>
    <n v="0"/>
    <n v="0"/>
    <x v="2"/>
    <n v="0"/>
    <n v="0"/>
    <n v="0"/>
    <n v="0"/>
    <n v="0"/>
    <n v="0"/>
    <n v="0"/>
    <n v="0"/>
    <n v="0"/>
    <n v="0"/>
    <n v="0"/>
    <n v="0"/>
    <n v="1.2690355329949239"/>
    <n v="1.2690355329949239"/>
    <s v=""/>
  </r>
  <r>
    <n v="205"/>
    <x v="0"/>
    <x v="0"/>
    <n v="50"/>
    <x v="4"/>
    <x v="0"/>
    <x v="0"/>
    <x v="3"/>
    <x v="3"/>
    <s v="Bogotá D.C."/>
    <x v="3"/>
    <x v="2"/>
    <d v="1899-12-30T00:00:00"/>
    <d v="1899-12-30T00:00:00"/>
    <x v="2"/>
    <d v="1899-12-30T00:00:00"/>
    <x v="3"/>
    <d v="1899-12-30T00:00:00"/>
    <x v="3"/>
    <x v="2"/>
    <x v="3"/>
    <x v="0"/>
    <x v="0"/>
    <s v=""/>
    <x v="8"/>
    <x v="5"/>
    <n v="0"/>
    <x v="8"/>
    <x v="5"/>
    <n v="0"/>
    <n v="10"/>
    <n v="0"/>
    <n v="0"/>
    <x v="0"/>
    <n v="0"/>
    <n v="0"/>
    <x v="2"/>
    <n v="0"/>
    <n v="0"/>
    <s v=""/>
    <n v="0"/>
    <x v="0"/>
    <n v="0"/>
    <n v="0"/>
    <x v="2"/>
    <n v="0"/>
    <n v="0"/>
    <n v="0"/>
    <n v="0"/>
    <n v="0"/>
    <n v="0"/>
    <n v="0"/>
    <n v="0"/>
    <n v="0"/>
    <n v="0"/>
    <n v="0"/>
    <n v="0"/>
    <n v="1.2690355329949239"/>
    <n v="1.2690355329949239"/>
    <s v=""/>
  </r>
  <r>
    <n v="206"/>
    <x v="0"/>
    <x v="0"/>
    <n v="61"/>
    <x v="3"/>
    <x v="1"/>
    <x v="0"/>
    <x v="2"/>
    <x v="4"/>
    <s v="Bogotá D.C."/>
    <x v="13"/>
    <x v="2"/>
    <d v="1899-12-30T00:00:00"/>
    <d v="1899-12-30T00:00:00"/>
    <x v="2"/>
    <d v="1899-12-30T00:00:00"/>
    <x v="3"/>
    <d v="1899-12-30T00:00:00"/>
    <x v="3"/>
    <x v="2"/>
    <x v="3"/>
    <x v="0"/>
    <x v="0"/>
    <s v=""/>
    <x v="8"/>
    <x v="5"/>
    <n v="0"/>
    <x v="5"/>
    <x v="1"/>
    <n v="1.2690355329949239"/>
    <n v="12"/>
    <n v="0"/>
    <n v="0"/>
    <x v="0"/>
    <n v="0"/>
    <n v="0"/>
    <x v="2"/>
    <n v="0"/>
    <n v="0"/>
    <s v=""/>
    <n v="0"/>
    <x v="0"/>
    <n v="0"/>
    <n v="0"/>
    <x v="2"/>
    <n v="0"/>
    <n v="0"/>
    <n v="0"/>
    <n v="0"/>
    <n v="0"/>
    <n v="0"/>
    <n v="0"/>
    <n v="0"/>
    <n v="0"/>
    <n v="0"/>
    <n v="0"/>
    <n v="0"/>
    <n v="1.2690355329949239"/>
    <n v="1.2690355329949239"/>
    <s v=""/>
  </r>
  <r>
    <n v="207"/>
    <x v="0"/>
    <x v="0"/>
    <n v="27"/>
    <x v="2"/>
    <x v="1"/>
    <x v="0"/>
    <x v="1"/>
    <x v="0"/>
    <s v="Bogotá D.C."/>
    <x v="16"/>
    <x v="2"/>
    <d v="1899-12-30T00:00:00"/>
    <d v="1899-12-30T00:00:00"/>
    <x v="2"/>
    <d v="1899-12-30T00:00:00"/>
    <x v="3"/>
    <d v="1899-12-30T00:00:00"/>
    <x v="3"/>
    <x v="2"/>
    <x v="3"/>
    <x v="0"/>
    <x v="0"/>
    <s v=""/>
    <x v="1"/>
    <x v="1"/>
    <n v="1.2690355329949239"/>
    <x v="1"/>
    <x v="1"/>
    <n v="1.2690355329949239"/>
    <n v="10.500000000000002"/>
    <n v="0"/>
    <n v="0"/>
    <x v="0"/>
    <n v="0"/>
    <n v="0"/>
    <x v="2"/>
    <n v="0"/>
    <n v="0"/>
    <s v=""/>
    <n v="0"/>
    <x v="0"/>
    <n v="0"/>
    <n v="0"/>
    <x v="2"/>
    <n v="0"/>
    <n v="0"/>
    <n v="0"/>
    <n v="0"/>
    <n v="0"/>
    <n v="0"/>
    <n v="0"/>
    <n v="0"/>
    <n v="0"/>
    <n v="0"/>
    <n v="0"/>
    <n v="0"/>
    <n v="1.2690355329949239"/>
    <n v="1.2690355329949239"/>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11000000}" name="Vehiculos"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13:CH336" firstHeaderRow="1" firstDataRow="1" firstDataCol="2" rowPageCount="1" colPageCount="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axis="axisRow" compact="0" showAll="0">
      <items count="9">
        <item x="2"/>
        <item x="3"/>
        <item x="1"/>
        <item x="0"/>
        <item m="1" x="6"/>
        <item m="1" x="7"/>
        <item m="1" x="5"/>
        <item m="1" x="4"/>
        <item t="default"/>
      </items>
    </pivotField>
    <pivotField axis="axisPage" compact="0" multipleItemSelectionAllowed="1" showAll="0">
      <items count="10">
        <item x="4"/>
        <item x="0"/>
        <item x="1"/>
        <item x="5"/>
        <item x="3"/>
        <item x="2"/>
        <item m="1" x="7"/>
        <item m="1" x="6"/>
        <item m="1" x="8"/>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18"/>
    <field x="19"/>
  </rowFields>
  <rowItems count="23">
    <i>
      <x/>
    </i>
    <i r="1">
      <x/>
    </i>
    <i>
      <x v="1"/>
    </i>
    <i r="1">
      <x v="2"/>
    </i>
    <i>
      <x v="2"/>
    </i>
    <i r="1">
      <x v="2"/>
    </i>
    <i>
      <x v="3"/>
    </i>
    <i r="1">
      <x v="3"/>
    </i>
    <i>
      <x v="4"/>
    </i>
    <i r="1">
      <x/>
    </i>
    <i>
      <x v="5"/>
    </i>
    <i r="1">
      <x v="2"/>
    </i>
    <i>
      <x v="6"/>
    </i>
    <i r="1">
      <x/>
    </i>
    <i>
      <x v="7"/>
    </i>
    <i r="1">
      <x/>
    </i>
    <i>
      <x v="8"/>
    </i>
    <i r="1">
      <x/>
    </i>
    <i>
      <x v="10"/>
    </i>
    <i r="1">
      <x/>
    </i>
    <i>
      <x v="11"/>
    </i>
    <i r="1">
      <x v="1"/>
    </i>
    <i t="grand">
      <x/>
    </i>
  </rowItems>
  <colItems count="1">
    <i/>
  </colItems>
  <pageFields count="1">
    <pageField fld="20" hier="-1"/>
  </pageFields>
  <dataFields count="1">
    <dataField name="Suma de Colaboradores" fld="58" baseField="0" baseItem="0" numFmtId="1"/>
  </dataFields>
  <formats count="1">
    <format dxfId="9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7000000}" name="Duracion_Auxiliar"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58:CG363"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axis="axisRow" compact="0" showAll="0">
      <items count="7">
        <item x="0"/>
        <item x="1"/>
        <item x="3"/>
        <item m="1" x="5"/>
        <item x="2"/>
        <item m="1" x="4"/>
        <item t="default"/>
      </items>
    </pivotField>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33"/>
  </rowFields>
  <rowItems count="5">
    <i>
      <x/>
    </i>
    <i>
      <x v="1"/>
    </i>
    <i>
      <x v="2"/>
    </i>
    <i>
      <x v="4"/>
    </i>
    <i t="grand">
      <x/>
    </i>
  </rowItems>
  <colItems count="1">
    <i/>
  </colItems>
  <dataFields count="1">
    <dataField name="Suma de Colaboradores" fld="58" baseField="0" baseItem="0" numFmtId="1"/>
  </dataFields>
  <formats count="1">
    <format dxfId="10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500-000006000000}" name="Duracion"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67:CG372"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axis="axisRow" compact="0" showAll="0">
      <items count="6">
        <item x="0"/>
        <item x="1"/>
        <item x="3"/>
        <item x="2"/>
        <item m="1" x="4"/>
        <item t="default"/>
      </items>
    </pivotField>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36"/>
  </rowFields>
  <rowItems count="5">
    <i>
      <x/>
    </i>
    <i>
      <x v="1"/>
    </i>
    <i>
      <x v="2"/>
    </i>
    <i>
      <x v="3"/>
    </i>
    <i t="grand">
      <x/>
    </i>
  </rowItems>
  <colItems count="1">
    <i/>
  </colItems>
  <dataFields count="1">
    <dataField name="Suma de Colaboradores" fld="58" baseField="0" baseItem="0" numFmtId="1"/>
  </dataFields>
  <formats count="1">
    <format dxfId="10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Cambio_Pasad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64:CI278"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axis="axisRow" compact="0" showAll="0">
      <items count="19">
        <item x="4"/>
        <item m="1" x="14"/>
        <item x="5"/>
        <item x="3"/>
        <item x="0"/>
        <item x="6"/>
        <item x="1"/>
        <item x="11"/>
        <item x="10"/>
        <item x="7"/>
        <item x="9"/>
        <item x="8"/>
        <item m="1" x="16"/>
        <item x="2"/>
        <item x="12"/>
        <item m="1" x="15"/>
        <item m="1" x="13"/>
        <item m="1" x="17"/>
        <item t="default"/>
      </items>
    </pivotField>
    <pivotField compact="0" showAll="0">
      <items count="9">
        <item x="4"/>
        <item x="0"/>
        <item x="1"/>
        <item x="3"/>
        <item x="5"/>
        <item x="2"/>
        <item m="1" x="7"/>
        <item m="1" x="6"/>
        <item t="default"/>
      </items>
    </pivotField>
    <pivotField dataField="1"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24"/>
  </rowFields>
  <rowItems count="14">
    <i>
      <x/>
    </i>
    <i>
      <x v="2"/>
    </i>
    <i>
      <x v="3"/>
    </i>
    <i>
      <x v="4"/>
    </i>
    <i>
      <x v="5"/>
    </i>
    <i>
      <x v="6"/>
    </i>
    <i>
      <x v="7"/>
    </i>
    <i>
      <x v="8"/>
    </i>
    <i>
      <x v="9"/>
    </i>
    <i>
      <x v="10"/>
    </i>
    <i>
      <x v="11"/>
    </i>
    <i>
      <x v="13"/>
    </i>
    <i>
      <x v="14"/>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10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500-00000C000000}" name="Hora_Salid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76:CH191"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axis="axisRow" compact="0" showAll="0">
      <items count="22">
        <item m="1" x="19"/>
        <item x="9"/>
        <item x="10"/>
        <item x="4"/>
        <item x="8"/>
        <item x="5"/>
        <item x="0"/>
        <item x="2"/>
        <item x="1"/>
        <item x="7"/>
        <item x="12"/>
        <item x="11"/>
        <item x="6"/>
        <item m="1" x="20"/>
        <item m="1" x="15"/>
        <item m="1" x="16"/>
        <item x="13"/>
        <item m="1" x="14"/>
        <item m="1" x="17"/>
        <item x="3"/>
        <item m="1" x="18"/>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6"/>
  </rowFields>
  <rowItems count="15">
    <i>
      <x v="1"/>
    </i>
    <i>
      <x v="2"/>
    </i>
    <i>
      <x v="3"/>
    </i>
    <i>
      <x v="4"/>
    </i>
    <i>
      <x v="5"/>
    </i>
    <i>
      <x v="6"/>
    </i>
    <i>
      <x v="7"/>
    </i>
    <i>
      <x v="8"/>
    </i>
    <i>
      <x v="9"/>
    </i>
    <i>
      <x v="10"/>
    </i>
    <i>
      <x v="11"/>
    </i>
    <i>
      <x v="12"/>
    </i>
    <i>
      <x v="16"/>
    </i>
    <i>
      <x v="19"/>
    </i>
    <i t="grand">
      <x/>
    </i>
  </rowItems>
  <colItems count="1">
    <i/>
  </colItems>
  <dataFields count="1">
    <dataField name="Suma de Colaboradores" fld="58" baseField="0" baseItem="0" numFmtId="1"/>
  </dataFields>
  <formats count="1">
    <format dxfId="10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500-000008000000}" name="Estrato_Ingres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22:CI47"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axis="axisRow" compact="0" showAll="0">
      <items count="8">
        <item m="1" x="6"/>
        <item x="1"/>
        <item x="0"/>
        <item x="2"/>
        <item x="3"/>
        <item x="4"/>
        <item m="1" x="5"/>
        <item t="default"/>
      </items>
    </pivotField>
    <pivotField axis="axisRow"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7"/>
    <field x="8"/>
  </rowFields>
  <rowItems count="25">
    <i>
      <x v="1"/>
    </i>
    <i r="1">
      <x/>
    </i>
    <i r="1">
      <x v="1"/>
    </i>
    <i r="1">
      <x v="2"/>
    </i>
    <i r="1">
      <x v="5"/>
    </i>
    <i>
      <x v="2"/>
    </i>
    <i r="1">
      <x/>
    </i>
    <i r="1">
      <x v="1"/>
    </i>
    <i r="1">
      <x v="2"/>
    </i>
    <i r="1">
      <x v="3"/>
    </i>
    <i r="1">
      <x v="4"/>
    </i>
    <i>
      <x v="3"/>
    </i>
    <i r="1">
      <x/>
    </i>
    <i r="1">
      <x v="1"/>
    </i>
    <i r="1">
      <x v="2"/>
    </i>
    <i r="1">
      <x v="3"/>
    </i>
    <i r="1">
      <x v="4"/>
    </i>
    <i>
      <x v="4"/>
    </i>
    <i r="1">
      <x v="1"/>
    </i>
    <i r="1">
      <x v="2"/>
    </i>
    <i r="1">
      <x v="3"/>
    </i>
    <i r="1">
      <x v="4"/>
    </i>
    <i>
      <x v="5"/>
    </i>
    <i r="1">
      <x v="2"/>
    </i>
    <i t="grand">
      <x/>
    </i>
  </rowItems>
  <colItems count="1">
    <i/>
  </colItems>
  <dataFields count="1">
    <dataField name="Suma de Colaboradores" fld="58" baseField="0" baseItem="0" numFmtId="1"/>
  </dataFields>
  <formats count="1">
    <format dxfId="10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500-00000A000000}" name="Genero_Edad"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2:CI18" firstHeaderRow="1" firstDataRow="1" firstDataCol="2"/>
  <pivotFields count="60">
    <pivotField compact="0" showAll="0"/>
    <pivotField compact="0" showAll="0">
      <items count="3">
        <item m="1" x="1"/>
        <item x="0"/>
        <item t="default"/>
      </items>
    </pivotField>
    <pivotField axis="axisRow" compact="0" showAll="0">
      <items count="6">
        <item x="1"/>
        <item x="0"/>
        <item x="2"/>
        <item m="1" x="3"/>
        <item m="1" x="4"/>
        <item t="default"/>
      </items>
    </pivotField>
    <pivotField compact="0" showAll="0"/>
    <pivotField axis="axisRow" compact="0" showAll="0">
      <items count="8">
        <item x="2"/>
        <item x="0"/>
        <item x="1"/>
        <item x="4"/>
        <item x="3"/>
        <item m="1" x="5"/>
        <item m="1" x="6"/>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2"/>
    <field x="4"/>
  </rowFields>
  <rowItems count="16">
    <i>
      <x/>
    </i>
    <i r="1">
      <x/>
    </i>
    <i r="1">
      <x v="1"/>
    </i>
    <i r="1">
      <x v="2"/>
    </i>
    <i r="1">
      <x v="3"/>
    </i>
    <i r="1">
      <x v="4"/>
    </i>
    <i>
      <x v="1"/>
    </i>
    <i r="1">
      <x/>
    </i>
    <i r="1">
      <x v="1"/>
    </i>
    <i r="1">
      <x v="2"/>
    </i>
    <i r="1">
      <x v="3"/>
    </i>
    <i r="1">
      <x v="4"/>
    </i>
    <i>
      <x v="2"/>
    </i>
    <i r="1">
      <x/>
    </i>
    <i r="1">
      <x v="3"/>
    </i>
    <i t="grand">
      <x/>
    </i>
  </rowItems>
  <colItems count="1">
    <i/>
  </colItems>
  <dataFields count="1">
    <dataField name="Suma de Colaboradores" fld="58" baseField="0" baseItem="0"/>
  </dataFields>
  <formats count="6">
    <format dxfId="112">
      <pivotArea collapsedLevelsAreSubtotals="1" fieldPosition="0">
        <references count="1">
          <reference field="2" count="1">
            <x v="0"/>
          </reference>
        </references>
      </pivotArea>
    </format>
    <format dxfId="111">
      <pivotArea collapsedLevelsAreSubtotals="1" fieldPosition="0">
        <references count="2">
          <reference field="2" count="1" selected="0">
            <x v="0"/>
          </reference>
          <reference field="4" count="0"/>
        </references>
      </pivotArea>
    </format>
    <format dxfId="110">
      <pivotArea collapsedLevelsAreSubtotals="1" fieldPosition="0">
        <references count="1">
          <reference field="2" count="1">
            <x v="1"/>
          </reference>
        </references>
      </pivotArea>
    </format>
    <format dxfId="109">
      <pivotArea collapsedLevelsAreSubtotals="1" fieldPosition="0">
        <references count="2">
          <reference field="2" count="1" selected="0">
            <x v="1"/>
          </reference>
          <reference field="4" count="0"/>
        </references>
      </pivotArea>
    </format>
    <format dxfId="108">
      <pivotArea collapsedLevelsAreSubtotals="1" fieldPosition="0">
        <references count="1">
          <reference field="2" count="1">
            <x v="2"/>
          </reference>
        </references>
      </pivotArea>
    </format>
    <format dxfId="107">
      <pivotArea collapsedLevelsAreSubtotals="1" fieldPosition="0">
        <references count="2">
          <reference field="2" count="1" selected="0">
            <x v="2"/>
          </reference>
          <reference field="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500-00000F000000}" name="Residenc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26:CH147"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axis="axisRow" compact="0" showAll="0">
      <items count="22">
        <item x="15"/>
        <item x="13"/>
        <item x="17"/>
        <item x="8"/>
        <item x="11"/>
        <item x="10"/>
        <item x="4"/>
        <item x="16"/>
        <item x="18"/>
        <item x="12"/>
        <item x="6"/>
        <item x="1"/>
        <item x="7"/>
        <item x="14"/>
        <item x="3"/>
        <item x="9"/>
        <item x="0"/>
        <item x="2"/>
        <item x="5"/>
        <item x="19"/>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0"/>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Suma de Colaboradores" fld="58" baseField="0" baseItem="0" numFmtId="1"/>
  </dataFields>
  <formats count="1">
    <format dxfId="1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Cambio_Futur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88:CI304"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dataField="1" compact="0" showAll="0"/>
    <pivotField axis="axisRow" compact="0" showAll="0">
      <items count="20">
        <item x="4"/>
        <item m="1" x="17"/>
        <item x="5"/>
        <item x="3"/>
        <item x="0"/>
        <item x="6"/>
        <item x="1"/>
        <item x="11"/>
        <item x="12"/>
        <item x="9"/>
        <item x="7"/>
        <item x="10"/>
        <item x="8"/>
        <item m="1" x="18"/>
        <item x="2"/>
        <item x="14"/>
        <item x="13"/>
        <item m="1" x="15"/>
        <item m="1" x="16"/>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27"/>
  </rowFields>
  <rowItems count="16">
    <i>
      <x/>
    </i>
    <i>
      <x v="2"/>
    </i>
    <i>
      <x v="3"/>
    </i>
    <i>
      <x v="4"/>
    </i>
    <i>
      <x v="5"/>
    </i>
    <i>
      <x v="6"/>
    </i>
    <i>
      <x v="7"/>
    </i>
    <i>
      <x v="8"/>
    </i>
    <i>
      <x v="9"/>
    </i>
    <i>
      <x v="10"/>
    </i>
    <i>
      <x v="11"/>
    </i>
    <i>
      <x v="12"/>
    </i>
    <i>
      <x v="14"/>
    </i>
    <i>
      <x v="15"/>
    </i>
    <i>
      <x v="16"/>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11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500-000004000000}" name="Distancia_Aux"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76:CG383"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axis="axisRow" compact="0" showAll="0">
      <items count="8">
        <item x="0"/>
        <item x="2"/>
        <item x="3"/>
        <item x="4"/>
        <item x="1"/>
        <item x="5"/>
        <item m="1" x="6"/>
        <item t="default"/>
      </items>
    </pivotField>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41"/>
  </rowFields>
  <rowItems count="7">
    <i>
      <x/>
    </i>
    <i>
      <x v="1"/>
    </i>
    <i>
      <x v="2"/>
    </i>
    <i>
      <x v="3"/>
    </i>
    <i>
      <x v="4"/>
    </i>
    <i>
      <x v="5"/>
    </i>
    <i t="grand">
      <x/>
    </i>
  </rowItems>
  <colItems count="1">
    <i/>
  </colItems>
  <dataFields count="1">
    <dataField name="Suma de Colaboradores" fld="58" baseField="0" baseItem="0" numFmtId="1"/>
  </dataFields>
  <formats count="1">
    <format dxfId="1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Etn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60:CI72"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axis="axisRow" compact="0" showAll="0">
      <items count="8">
        <item x="3"/>
        <item x="0"/>
        <item x="4"/>
        <item x="2"/>
        <item x="1"/>
        <item m="1" x="6"/>
        <item m="1" x="5"/>
        <item t="default"/>
      </items>
    </pivotField>
    <pivotField axis="axisRow" compact="0" showAll="0">
      <items count="8">
        <item m="1" x="3"/>
        <item m="1" x="5"/>
        <item x="1"/>
        <item x="0"/>
        <item m="1" x="6"/>
        <item m="1" x="4"/>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5"/>
    <field x="6"/>
  </rowFields>
  <rowItems count="12">
    <i>
      <x/>
    </i>
    <i r="1">
      <x v="3"/>
    </i>
    <i>
      <x v="1"/>
    </i>
    <i r="1">
      <x v="3"/>
    </i>
    <i>
      <x v="2"/>
    </i>
    <i r="1">
      <x v="3"/>
    </i>
    <i>
      <x v="3"/>
    </i>
    <i r="1">
      <x v="3"/>
    </i>
    <i>
      <x v="4"/>
    </i>
    <i r="1">
      <x v="2"/>
    </i>
    <i r="1">
      <x v="3"/>
    </i>
    <i t="grand">
      <x/>
    </i>
  </rowItems>
  <colItems count="1">
    <i/>
  </colItems>
  <dataFields count="1">
    <dataField name="Suma de Colaboradores" fld="58" baseField="0" baseItem="0" numFmtId="1"/>
  </dataFields>
  <formats count="1">
    <format dxfId="9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Cambio_principal"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43:CI255"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dataField="1"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dataField="1"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8"/>
  </rowFields>
  <rowItems count="12">
    <i>
      <x/>
    </i>
    <i>
      <x v="1"/>
    </i>
    <i>
      <x v="2"/>
    </i>
    <i>
      <x v="3"/>
    </i>
    <i>
      <x v="4"/>
    </i>
    <i>
      <x v="5"/>
    </i>
    <i>
      <x v="6"/>
    </i>
    <i>
      <x v="7"/>
    </i>
    <i>
      <x v="8"/>
    </i>
    <i>
      <x v="10"/>
    </i>
    <i>
      <x v="11"/>
    </i>
    <i t="grand">
      <x/>
    </i>
  </rowItems>
  <colFields count="1">
    <field x="-2"/>
  </colFields>
  <colItems count="3">
    <i>
      <x/>
    </i>
    <i i="1">
      <x v="1"/>
    </i>
    <i i="2">
      <x v="2"/>
    </i>
  </colItems>
  <dataFields count="3">
    <dataField name="Suma de Pasado_Cambia" fld="26" baseField="0" baseItem="0"/>
    <dataField name="Suma de Colaboradores" fld="58" baseField="0" baseItem="0" numFmtId="1"/>
    <dataField name="Suma de Futuro_Cambia" fld="29" baseField="0" baseItem="0"/>
  </dataFields>
  <formats count="1">
    <format dxfId="9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D000000}" name="Indicadores"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70:CT171" firstHeaderRow="0" firstDataRow="1" firstDataCol="0"/>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dataField="1" compact="0" numFmtId="1" showAll="0"/>
    <pivotField compact="0" showAll="0"/>
    <pivotField compact="0" numFmtId="1" showAll="0"/>
    <pivotField dataField="1" compact="0" numFmtId="1" showAll="0"/>
    <pivotField compact="0" showAll="0"/>
    <pivotField dataField="1" compact="0" numFmtId="2" showAll="0"/>
    <pivotField dataField="1" compact="0" numFmtId="2" showAll="0"/>
    <pivotField compact="0" numFmtId="165" showAll="0"/>
    <pivotField dataField="1" compact="0" numFmtId="165" showAll="0"/>
    <pivotField compact="0" showAll="0"/>
    <pivotField compact="0" numFmtId="165" showAll="0"/>
    <pivotField dataField="1" compact="0" numFmtId="165" showAll="0"/>
    <pivotField compact="0" showAll="0"/>
    <pivotField compact="0" numFmtId="165" showAll="0"/>
    <pivotField dataField="1" compact="0" numFmtId="165" showAll="0"/>
    <pivotField compact="0" numFmtId="165" showAll="0"/>
    <pivotField dataField="1" compact="0" numFmtId="165" showAll="0"/>
    <pivotField compact="0" numFmtId="165" showAll="0"/>
    <pivotField dataField="1" compact="0" numFmtId="165" showAll="0"/>
    <pivotField compact="0" numFmtId="164" showAll="0"/>
    <pivotField dataField="1" compact="0" numFmtId="164" showAll="0"/>
    <pivotField compact="0" numFmtId="166" showAll="0"/>
    <pivotField dataField="1" compact="0" numFmtId="166" showAll="0"/>
    <pivotField compact="0" numFmtId="1" showAll="0"/>
    <pivotField dataField="1" compact="0" numFmtId="1" showAll="0"/>
    <pivotField dataField="1" compact="0" showAll="0"/>
    <pivotField dataField="1" compact="0" numFmtId="2" showAll="0"/>
    <pivotField compact="0" showAll="0"/>
  </pivotFields>
  <rowItems count="1">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a de Colaboradores" fld="58" baseField="0" baseItem="0" numFmtId="1"/>
    <dataField name="Suma de Viajes" fld="37" baseField="0" baseItem="0"/>
    <dataField name="Suma de Viajes Auxiliares" fld="38" baseField="0" baseItem="0"/>
    <dataField name="Suma de Dur_Prm_" fld="35" baseField="0" baseItem="0"/>
    <dataField name="Suma de Dur_Aux_Prm_" fld="32" baseField="0" baseItem="0"/>
    <dataField name="Suma de Dist_Prm_" fld="43" baseField="0" baseItem="0"/>
    <dataField name="Suma de Dist_Aux_Prm_" fld="40" baseField="0" baseItem="0"/>
    <dataField name="Suma de Huella_Carbono" fld="46" baseField="0" baseItem="0"/>
    <dataField name="Suma de Huella_Energetica" fld="48" baseField="0" baseItem="0"/>
    <dataField name="Suma de Huella_Calidad_Vida" fld="50" baseField="0" baseItem="0"/>
    <dataField name="Suma de Huella_economica" fld="52" baseField="0" baseItem="0"/>
    <dataField name="Suma de Huella_equidad_" fld="54" baseField="0" baseItem="0"/>
    <dataField name="Suma de Actividad_Fisica_" fld="56" baseField="0" baseItem="0"/>
    <dataField name="Suma de Sedentario" fld="57" baseField="0" baseItem="0"/>
  </dataFields>
  <formats count="1">
    <format dxfId="9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5000000}" name="Distancia_Duracion_Mod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96:CI408" firstHeaderRow="0"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axis="axisRow" compact="0" showAll="0">
      <items count="13">
        <item x="7"/>
        <item x="4"/>
        <item x="8"/>
        <item x="0"/>
        <item x="5"/>
        <item x="1"/>
        <item x="6"/>
        <item x="9"/>
        <item x="2"/>
        <item m="1" x="11"/>
        <item x="3"/>
        <item x="10"/>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dataField="1"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dataField="1"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8"/>
  </rowFields>
  <rowItems count="12">
    <i>
      <x/>
    </i>
    <i>
      <x v="1"/>
    </i>
    <i>
      <x v="2"/>
    </i>
    <i>
      <x v="3"/>
    </i>
    <i>
      <x v="4"/>
    </i>
    <i>
      <x v="5"/>
    </i>
    <i>
      <x v="6"/>
    </i>
    <i>
      <x v="7"/>
    </i>
    <i>
      <x v="8"/>
    </i>
    <i>
      <x v="10"/>
    </i>
    <i>
      <x v="11"/>
    </i>
    <i t="grand">
      <x/>
    </i>
  </rowItems>
  <colFields count="1">
    <field x="-2"/>
  </colFields>
  <colItems count="3">
    <i>
      <x/>
    </i>
    <i i="1">
      <x v="1"/>
    </i>
    <i i="2">
      <x v="2"/>
    </i>
  </colItems>
  <dataFields count="3">
    <dataField name="Suma de Colaboradores" fld="58" baseField="0" baseItem="0" numFmtId="1"/>
    <dataField name="Suma de Dur_Prm_" fld="35" baseField="0" baseItem="0"/>
    <dataField name="Suma de Dist_Prm_" fld="43" baseField="0" baseItem="0"/>
  </dataFields>
  <formats count="1">
    <format dxfId="9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E000000}" name="Modo_Principal_Auxiliar"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202:CH221" firstHeaderRow="1" firstDataRow="1" firstDataCol="2"/>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axis="axisRow" compact="0" showAll="0">
      <items count="10">
        <item x="4"/>
        <item x="0"/>
        <item x="1"/>
        <item x="5"/>
        <item x="3"/>
        <item x="2"/>
        <item m="1" x="7"/>
        <item m="1" x="6"/>
        <item m="1" x="8"/>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axis="axisRow"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2">
    <field x="20"/>
    <field x="22"/>
  </rowFields>
  <rowItems count="19">
    <i>
      <x/>
    </i>
    <i r="1">
      <x/>
    </i>
    <i>
      <x v="1"/>
    </i>
    <i r="1">
      <x/>
    </i>
    <i>
      <x v="2"/>
    </i>
    <i r="1">
      <x/>
    </i>
    <i r="1">
      <x v="2"/>
    </i>
    <i r="1">
      <x v="5"/>
    </i>
    <i>
      <x v="3"/>
    </i>
    <i r="1">
      <x/>
    </i>
    <i>
      <x v="4"/>
    </i>
    <i r="1">
      <x/>
    </i>
    <i>
      <x v="5"/>
    </i>
    <i r="1">
      <x/>
    </i>
    <i r="1">
      <x v="1"/>
    </i>
    <i r="1">
      <x v="3"/>
    </i>
    <i r="1">
      <x v="5"/>
    </i>
    <i r="1">
      <x v="6"/>
    </i>
    <i t="grand">
      <x/>
    </i>
  </rowItems>
  <colItems count="1">
    <i/>
  </colItems>
  <dataFields count="1">
    <dataField name="Suma de Colaboradores" fld="58" baseField="0" baseItem="0" numFmtId="1"/>
  </dataFields>
  <formats count="1">
    <format dxfId="9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B000000}" name="Hora_Llegad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D176:CE189"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axis="axisRow" compact="0" showAll="0">
      <items count="23">
        <item m="1" x="15"/>
        <item x="4"/>
        <item x="5"/>
        <item m="1" x="21"/>
        <item x="9"/>
        <item x="6"/>
        <item m="1" x="12"/>
        <item m="1" x="18"/>
        <item m="1" x="14"/>
        <item m="1" x="20"/>
        <item m="1" x="17"/>
        <item x="11"/>
        <item x="10"/>
        <item x="7"/>
        <item x="3"/>
        <item x="0"/>
        <item x="1"/>
        <item m="1" x="19"/>
        <item m="1" x="13"/>
        <item m="1" x="16"/>
        <item x="2"/>
        <item x="8"/>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4"/>
  </rowFields>
  <rowItems count="13">
    <i>
      <x v="1"/>
    </i>
    <i>
      <x v="2"/>
    </i>
    <i>
      <x v="4"/>
    </i>
    <i>
      <x v="5"/>
    </i>
    <i>
      <x v="11"/>
    </i>
    <i>
      <x v="12"/>
    </i>
    <i>
      <x v="13"/>
    </i>
    <i>
      <x v="14"/>
    </i>
    <i>
      <x v="15"/>
    </i>
    <i>
      <x v="16"/>
    </i>
    <i>
      <x v="20"/>
    </i>
    <i>
      <x v="21"/>
    </i>
    <i t="grand">
      <x/>
    </i>
  </rowItems>
  <colItems count="1">
    <i/>
  </colItems>
  <dataFields count="1">
    <dataField name="Suma de Colaboradores" fld="58" baseField="0" baseItem="0" numFmtId="1"/>
  </dataFields>
  <formats count="1">
    <format dxfId="9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10000000}" name="Trabajo"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G149:CH154"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axis="axisRow" compact="0" showAll="0">
      <items count="43">
        <item x="2"/>
        <item x="3"/>
        <item m="1" x="14"/>
        <item m="1" x="9"/>
        <item m="1" x="4"/>
        <item m="1" x="18"/>
        <item m="1" x="24"/>
        <item m="1" x="29"/>
        <item m="1" x="31"/>
        <item m="1" x="8"/>
        <item m="1" x="19"/>
        <item m="1" x="21"/>
        <item m="1" x="10"/>
        <item m="1" x="36"/>
        <item m="1" x="25"/>
        <item m="1" x="23"/>
        <item m="1" x="30"/>
        <item m="1" x="33"/>
        <item m="1" x="7"/>
        <item m="1" x="13"/>
        <item m="1" x="22"/>
        <item m="1" x="20"/>
        <item m="1" x="12"/>
        <item m="1" x="32"/>
        <item m="1" x="15"/>
        <item m="1" x="11"/>
        <item m="1" x="28"/>
        <item m="1" x="6"/>
        <item m="1" x="5"/>
        <item m="1" x="27"/>
        <item m="1" x="37"/>
        <item m="1" x="17"/>
        <item m="1" x="38"/>
        <item m="1" x="16"/>
        <item m="1" x="34"/>
        <item m="1" x="35"/>
        <item m="1" x="41"/>
        <item m="1" x="26"/>
        <item m="1" x="40"/>
        <item m="1" x="39"/>
        <item x="0"/>
        <item x="1"/>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compact="0" showAll="0"/>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11"/>
  </rowFields>
  <rowItems count="5">
    <i>
      <x/>
    </i>
    <i>
      <x v="1"/>
    </i>
    <i>
      <x v="40"/>
    </i>
    <i>
      <x v="41"/>
    </i>
    <i t="grand">
      <x/>
    </i>
  </rowItems>
  <colItems count="1">
    <i/>
  </colItems>
  <dataFields count="1">
    <dataField name="Suma de Colaboradores" fld="58" baseField="0" baseItem="0" numFmtId="1"/>
  </dataFields>
  <formats count="1">
    <format dxfId="10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Distancia" cacheId="0" applyNumberFormats="0" applyBorderFormats="0" applyFontFormats="0" applyPatternFormats="0" applyAlignmentFormats="0" applyWidthHeightFormats="1" dataCaption="Valores" updatedVersion="8" minRefreshableVersion="3" useAutoFormatting="1" itemPrintTitles="1" createdVersion="6" indent="0" compact="0" outline="1" outlineData="1" compactData="0" multipleFieldFilters="0">
  <location ref="CF386:CG392" firstHeaderRow="1" firstDataRow="1" firstDataCol="1"/>
  <pivotFields count="60">
    <pivotField compact="0" showAll="0"/>
    <pivotField compact="0" showAll="0">
      <items count="3">
        <item m="1" x="1"/>
        <item x="0"/>
        <item t="default"/>
      </items>
    </pivotField>
    <pivotField compact="0" showAll="0">
      <items count="6">
        <item x="1"/>
        <item x="0"/>
        <item m="1" x="4"/>
        <item x="2"/>
        <item m="1" x="3"/>
        <item t="default"/>
      </items>
    </pivotField>
    <pivotField compact="0" showAll="0"/>
    <pivotField compact="0" showAll="0">
      <items count="8">
        <item x="2"/>
        <item x="0"/>
        <item x="1"/>
        <item x="4"/>
        <item x="3"/>
        <item m="1" x="6"/>
        <item m="1" x="5"/>
        <item t="default"/>
      </items>
    </pivotField>
    <pivotField compact="0" showAll="0">
      <items count="8">
        <item x="3"/>
        <item x="0"/>
        <item x="4"/>
        <item x="2"/>
        <item x="1"/>
        <item m="1" x="6"/>
        <item m="1" x="5"/>
        <item t="default"/>
      </items>
    </pivotField>
    <pivotField compact="0" showAll="0">
      <items count="8">
        <item m="1" x="3"/>
        <item m="1" x="5"/>
        <item m="1" x="4"/>
        <item m="1" x="6"/>
        <item x="1"/>
        <item x="0"/>
        <item m="1" x="2"/>
        <item t="default"/>
      </items>
    </pivotField>
    <pivotField compact="0" showAll="0">
      <items count="8">
        <item m="1" x="6"/>
        <item x="1"/>
        <item x="0"/>
        <item x="2"/>
        <item x="3"/>
        <item x="4"/>
        <item m="1" x="5"/>
        <item t="default"/>
      </items>
    </pivotField>
    <pivotField compact="0" showAll="0">
      <items count="8">
        <item x="0"/>
        <item x="1"/>
        <item x="3"/>
        <item x="4"/>
        <item x="2"/>
        <item x="5"/>
        <item m="1" x="6"/>
        <item t="default"/>
      </items>
    </pivotField>
    <pivotField compact="0" showAll="0"/>
    <pivotField compact="0" showAll="0">
      <items count="22">
        <item x="15"/>
        <item x="13"/>
        <item x="17"/>
        <item x="8"/>
        <item x="11"/>
        <item x="10"/>
        <item x="4"/>
        <item x="16"/>
        <item x="19"/>
        <item x="18"/>
        <item x="12"/>
        <item x="6"/>
        <item x="1"/>
        <item x="7"/>
        <item x="14"/>
        <item x="3"/>
        <item x="9"/>
        <item x="0"/>
        <item x="2"/>
        <item x="5"/>
        <item m="1" x="20"/>
        <item t="default"/>
      </items>
    </pivotField>
    <pivotField compact="0" showAll="0">
      <items count="43">
        <item m="1" x="26"/>
        <item m="1" x="14"/>
        <item m="1" x="9"/>
        <item m="1" x="4"/>
        <item m="1" x="18"/>
        <item m="1" x="24"/>
        <item m="1" x="29"/>
        <item x="0"/>
        <item m="1" x="37"/>
        <item m="1" x="38"/>
        <item m="1" x="22"/>
        <item m="1" x="27"/>
        <item m="1" x="17"/>
        <item m="1" x="41"/>
        <item m="1" x="11"/>
        <item m="1" x="31"/>
        <item m="1" x="8"/>
        <item m="1" x="19"/>
        <item m="1" x="21"/>
        <item m="1" x="10"/>
        <item m="1" x="36"/>
        <item x="2"/>
        <item m="1" x="16"/>
        <item x="3"/>
        <item m="1" x="35"/>
        <item m="1" x="39"/>
        <item m="1" x="25"/>
        <item x="1"/>
        <item m="1" x="28"/>
        <item m="1" x="34"/>
        <item m="1" x="12"/>
        <item m="1" x="6"/>
        <item m="1" x="32"/>
        <item m="1" x="23"/>
        <item m="1" x="30"/>
        <item m="1" x="33"/>
        <item m="1" x="15"/>
        <item m="1" x="20"/>
        <item m="1" x="13"/>
        <item m="1" x="7"/>
        <item m="1" x="40"/>
        <item m="1" x="5"/>
        <item t="default"/>
      </items>
    </pivotField>
    <pivotField compact="0" numFmtId="18" showAll="0"/>
    <pivotField compact="0" numFmtId="18" showAll="0"/>
    <pivotField compact="0" showAll="0">
      <items count="23">
        <item x="2"/>
        <item m="1" x="19"/>
        <item m="1" x="15"/>
        <item x="4"/>
        <item x="5"/>
        <item m="1" x="21"/>
        <item x="9"/>
        <item x="6"/>
        <item x="8"/>
        <item m="1" x="16"/>
        <item m="1" x="12"/>
        <item m="1" x="18"/>
        <item m="1" x="14"/>
        <item m="1" x="20"/>
        <item m="1" x="17"/>
        <item x="11"/>
        <item x="10"/>
        <item x="7"/>
        <item x="3"/>
        <item x="0"/>
        <item x="1"/>
        <item m="1" x="13"/>
        <item t="default"/>
      </items>
    </pivotField>
    <pivotField compact="0" numFmtId="18" showAll="0"/>
    <pivotField compact="0" showAll="0">
      <items count="22">
        <item x="3"/>
        <item m="1" x="19"/>
        <item x="9"/>
        <item x="10"/>
        <item x="4"/>
        <item x="8"/>
        <item x="5"/>
        <item x="0"/>
        <item x="2"/>
        <item x="1"/>
        <item x="7"/>
        <item x="12"/>
        <item x="11"/>
        <item x="6"/>
        <item m="1" x="18"/>
        <item m="1" x="20"/>
        <item m="1" x="15"/>
        <item m="1" x="16"/>
        <item x="13"/>
        <item m="1" x="17"/>
        <item m="1" x="14"/>
        <item t="default"/>
      </items>
    </pivotField>
    <pivotField compact="0" numFmtId="18" showAll="0"/>
    <pivotField compact="0" showAll="0">
      <items count="13">
        <item m="1" x="11"/>
        <item x="7"/>
        <item x="4"/>
        <item x="8"/>
        <item x="0"/>
        <item x="5"/>
        <item x="1"/>
        <item x="10"/>
        <item x="6"/>
        <item x="9"/>
        <item x="3"/>
        <item x="2"/>
        <item t="default"/>
      </items>
    </pivotField>
    <pivotField compact="0" showAll="0"/>
    <pivotField compact="0" multipleItemSelectionAllowed="1" showAll="0">
      <items count="10">
        <item x="4"/>
        <item x="0"/>
        <item x="1"/>
        <item x="5"/>
        <item x="3"/>
        <item m="1" x="8"/>
        <item x="2"/>
        <item m="1" x="7"/>
        <item m="1" x="6"/>
        <item t="default"/>
      </items>
    </pivotField>
    <pivotField compact="0" showAll="0">
      <items count="19">
        <item x="0"/>
        <item x="2"/>
        <item x="3"/>
        <item x="9"/>
        <item m="1" x="15"/>
        <item x="7"/>
        <item x="5"/>
        <item x="10"/>
        <item m="1" x="14"/>
        <item m="1" x="17"/>
        <item x="11"/>
        <item x="1"/>
        <item x="4"/>
        <item m="1" x="16"/>
        <item x="8"/>
        <item x="6"/>
        <item m="1" x="13"/>
        <item m="1" x="12"/>
        <item t="default"/>
      </items>
    </pivotField>
    <pivotField compact="0" showAll="0">
      <items count="9">
        <item x="0"/>
        <item x="2"/>
        <item x="3"/>
        <item x="4"/>
        <item m="1" x="7"/>
        <item x="1"/>
        <item x="5"/>
        <item m="1" x="6"/>
        <item t="default"/>
      </items>
    </pivotField>
    <pivotField compact="0" showAll="0"/>
    <pivotField compact="0" showAll="0">
      <items count="19">
        <item x="4"/>
        <item m="1" x="14"/>
        <item x="5"/>
        <item x="3"/>
        <item x="0"/>
        <item x="6"/>
        <item x="1"/>
        <item x="11"/>
        <item x="10"/>
        <item m="1" x="17"/>
        <item x="7"/>
        <item x="9"/>
        <item x="8"/>
        <item m="1" x="16"/>
        <item x="2"/>
        <item x="12"/>
        <item m="1" x="15"/>
        <item m="1" x="13"/>
        <item t="default"/>
      </items>
    </pivotField>
    <pivotField compact="0" showAll="0">
      <items count="9">
        <item x="4"/>
        <item x="0"/>
        <item x="1"/>
        <item x="3"/>
        <item x="5"/>
        <item x="2"/>
        <item m="1" x="7"/>
        <item m="1" x="6"/>
        <item t="default"/>
      </items>
    </pivotField>
    <pivotField compact="0" showAll="0"/>
    <pivotField compact="0" showAll="0">
      <items count="20">
        <item x="4"/>
        <item m="1" x="17"/>
        <item x="5"/>
        <item x="3"/>
        <item x="0"/>
        <item m="1" x="16"/>
        <item x="6"/>
        <item x="1"/>
        <item x="11"/>
        <item x="12"/>
        <item x="9"/>
        <item x="7"/>
        <item x="10"/>
        <item x="8"/>
        <item m="1" x="18"/>
        <item x="2"/>
        <item x="14"/>
        <item x="13"/>
        <item m="1" x="15"/>
        <item t="default"/>
      </items>
    </pivotField>
    <pivotField compact="0" showAll="0">
      <items count="9">
        <item x="4"/>
        <item x="0"/>
        <item x="1"/>
        <item x="3"/>
        <item x="5"/>
        <item x="2"/>
        <item x="6"/>
        <item m="1" x="7"/>
        <item t="default"/>
      </items>
    </pivotField>
    <pivotField compact="0" showAll="0"/>
    <pivotField compact="0" numFmtId="1" showAll="0"/>
    <pivotField compact="0" showAll="0"/>
    <pivotField compact="0" numFmtId="1" showAll="0"/>
    <pivotField compact="0" showAll="0"/>
    <pivotField compact="0" numFmtId="1" showAll="0"/>
    <pivotField compact="0" numFmtId="1" showAll="0"/>
    <pivotField compact="0" showAll="0"/>
    <pivotField compact="0" numFmtId="2" showAll="0"/>
    <pivotField compact="0" numFmtId="2" showAll="0"/>
    <pivotField compact="0" numFmtId="165" showAll="0"/>
    <pivotField compact="0" numFmtId="165" showAll="0"/>
    <pivotField compact="0" showAll="0"/>
    <pivotField compact="0" numFmtId="165" showAll="0"/>
    <pivotField compact="0" numFmtId="165" showAll="0"/>
    <pivotField axis="axisRow" compact="0" showAll="0">
      <items count="7">
        <item x="1"/>
        <item x="4"/>
        <item x="0"/>
        <item x="3"/>
        <item x="2"/>
        <item m="1" x="5"/>
        <item t="default"/>
      </items>
    </pivotField>
    <pivotField compact="0" numFmtId="165" showAll="0"/>
    <pivotField compact="0" numFmtId="165" showAll="0"/>
    <pivotField compact="0" numFmtId="165" showAll="0"/>
    <pivotField compact="0" numFmtId="165" showAll="0"/>
    <pivotField compact="0" numFmtId="165" showAll="0"/>
    <pivotField compact="0" numFmtId="165" showAll="0"/>
    <pivotField compact="0" numFmtId="164" showAll="0"/>
    <pivotField compact="0" numFmtId="164" showAll="0"/>
    <pivotField compact="0" numFmtId="166" showAll="0"/>
    <pivotField compact="0" numFmtId="166" showAll="0"/>
    <pivotField compact="0" numFmtId="1" showAll="0"/>
    <pivotField compact="0" numFmtId="1" showAll="0"/>
    <pivotField compact="0" showAll="0"/>
    <pivotField dataField="1" compact="0" numFmtId="2" showAll="0"/>
    <pivotField compact="0" showAll="0"/>
  </pivotFields>
  <rowFields count="1">
    <field x="44"/>
  </rowFields>
  <rowItems count="6">
    <i>
      <x/>
    </i>
    <i>
      <x v="1"/>
    </i>
    <i>
      <x v="2"/>
    </i>
    <i>
      <x v="3"/>
    </i>
    <i>
      <x v="4"/>
    </i>
    <i t="grand">
      <x/>
    </i>
  </rowItems>
  <colItems count="1">
    <i/>
  </colItems>
  <dataFields count="1">
    <dataField name="Suma de Colaboradores" fld="58" baseField="0" baseItem="0" numFmtId="1"/>
  </dataFields>
  <formats count="1">
    <format dxfId="10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1" xr10:uid="{00000000-0013-0000-FFFF-FFFF01000000}" sourceName="Añ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
        <i x="0" s="1"/>
        <i x="1" s="1"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ranja_llegada" xr10:uid="{00000000-0013-0000-FFFF-FFFF0A000000}" sourceName="Franja_llegad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sortOrder="descending">
      <items count="22">
        <i x="1" s="1"/>
        <i x="0" s="1"/>
        <i x="3" s="1"/>
        <i x="7" s="1"/>
        <i x="10" s="1"/>
        <i x="11" s="1"/>
        <i x="8" s="1"/>
        <i x="6" s="1"/>
        <i x="9" s="1"/>
        <i x="5" s="1"/>
        <i x="4" s="1"/>
        <i x="2" s="1"/>
        <i x="13" s="1" nd="1"/>
        <i x="17" s="1" nd="1"/>
        <i x="20" s="1" nd="1"/>
        <i x="14" s="1" nd="1"/>
        <i x="18" s="1" nd="1"/>
        <i x="12" s="1" nd="1"/>
        <i x="16" s="1" nd="1"/>
        <i x="21" s="1" nd="1"/>
        <i x="15" s="1" nd="1"/>
        <i x="19" s="1" nd="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ranja_Salida" xr10:uid="{00000000-0013-0000-FFFF-FFFF0B000000}" sourceName="Franja_Salid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1">
        <i x="3" s="1"/>
        <i x="9" s="1"/>
        <i x="10" s="1"/>
        <i x="4" s="1"/>
        <i x="8" s="1"/>
        <i x="5" s="1"/>
        <i x="0" s="1"/>
        <i x="2" s="1"/>
        <i x="1" s="1"/>
        <i x="7" s="1"/>
        <i x="12" s="1"/>
        <i x="11" s="1"/>
        <i x="6" s="1"/>
        <i x="13" s="1"/>
        <i x="19" s="1" nd="1"/>
        <i x="18" s="1" nd="1"/>
        <i x="20" s="1" nd="1"/>
        <i x="15" s="1" nd="1"/>
        <i x="16" s="1" nd="1"/>
        <i x="17" s="1" nd="1"/>
        <i x="14" s="1"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Principal1" xr10:uid="{00000000-0013-0000-FFFF-FFFF0C000000}" sourceName="Modo_Principal">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2">
        <i x="7" s="1"/>
        <i x="4" s="1"/>
        <i x="8" s="1"/>
        <i x="0" s="1"/>
        <i x="5" s="1"/>
        <i x="1" s="1"/>
        <i x="10" s="1"/>
        <i x="6" s="1"/>
        <i x="9" s="1"/>
        <i x="3" s="1"/>
        <i x="2" s="1"/>
        <i x="11" s="1" nd="1"/>
      </items>
    </tabular>
  </data>
  <extLst>
    <x:ext xmlns:x15="http://schemas.microsoft.com/office/spreadsheetml/2010/11/main" uri="{470722E0-AACD-4C17-9CDC-17EF765DBC7E}">
      <x15:slicerCacheHideItemsWithNoData/>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Principal_Grupo1" xr10:uid="{00000000-0013-0000-FFFF-FFFF0D000000}" sourceName="Modo_Principal_Grupo">
  <pivotTables>
    <pivotTable tabId="11" name="Genero_Edad"/>
    <pivotTable tabId="11" name="Hora_Salida"/>
    <pivotTable tabId="11" name="Modo_Principal_Auxiliar"/>
    <pivotTable tabId="11" name="Cambio_principal"/>
    <pivotTable tabId="11" name="Cambio_Pasado"/>
    <pivotTable tabId="11" name="Cambio_Futuro"/>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 tabId="11" name="Vehiculos"/>
  </pivotTables>
  <data>
    <tabular pivotCacheId="1594588473">
      <items count="9">
        <i x="4" s="1"/>
        <i x="0" s="1"/>
        <i x="1" s="1"/>
        <i x="5" s="1"/>
        <i x="3" s="1"/>
        <i x="2" s="1"/>
        <i x="8" s="1" nd="1"/>
        <i x="7" s="1" nd="1"/>
        <i x="6" s="1" nd="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uxiliar1" xr10:uid="{00000000-0013-0000-FFFF-FFFF0E000000}" sourceName="Modo_Auxiliar">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8">
        <i x="0" s="1"/>
        <i x="2" s="1"/>
        <i x="3" s="1"/>
        <i x="9" s="1"/>
        <i x="7" s="1"/>
        <i x="5" s="1"/>
        <i x="10" s="1"/>
        <i x="11" s="1"/>
        <i x="1" s="1"/>
        <i x="4" s="1"/>
        <i x="8" s="1"/>
        <i x="6" s="1"/>
        <i x="15" s="1" nd="1"/>
        <i x="14" s="1" nd="1"/>
        <i x="17" s="1" nd="1"/>
        <i x="16" s="1" nd="1"/>
        <i x="13" s="1" nd="1"/>
        <i x="12" s="1" nd="1"/>
      </items>
    </tabular>
  </data>
  <extLst>
    <x:ext xmlns:x15="http://schemas.microsoft.com/office/spreadsheetml/2010/11/main" uri="{470722E0-AACD-4C17-9CDC-17EF765DBC7E}">
      <x15:slicerCacheHideItemsWithNoData/>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uxiliar_Grupo1" xr10:uid="{00000000-0013-0000-FFFF-FFFF0F000000}" sourceName="Modo_Auxiliar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0" s="1"/>
        <i x="2" s="1"/>
        <i x="3" s="1"/>
        <i x="4" s="1"/>
        <i x="1" s="1"/>
        <i x="5" s="1"/>
        <i x="7" s="1" nd="1"/>
        <i x="6" s="1" nd="1"/>
      </items>
    </tabular>
  </data>
  <extLs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Anterior1" xr10:uid="{00000000-0013-0000-FFFF-FFFF10000000}" sourceName="Modo_Anterior">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8">
        <i x="4" s="1"/>
        <i x="5" s="1"/>
        <i x="3" s="1"/>
        <i x="0" s="1"/>
        <i x="6" s="1"/>
        <i x="1" s="1"/>
        <i x="11" s="1"/>
        <i x="10" s="1"/>
        <i x="7" s="1"/>
        <i x="9" s="1"/>
        <i x="8" s="1"/>
        <i x="2" s="1"/>
        <i x="12" s="1"/>
        <i x="14" s="1" nd="1"/>
        <i x="17" s="1" nd="1"/>
        <i x="16" s="1" nd="1"/>
        <i x="15" s="1" nd="1"/>
        <i x="13" s="1" nd="1"/>
      </items>
    </tabular>
  </data>
  <extLst>
    <x:ext xmlns:x15="http://schemas.microsoft.com/office/spreadsheetml/2010/11/main" uri="{470722E0-AACD-4C17-9CDC-17EF765DBC7E}">
      <x15:slicerCacheHideItemsWithNoData/>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nterior_Grupo1" xr10:uid="{00000000-0013-0000-FFFF-FFFF11000000}" sourceName="Anterior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4" s="1"/>
        <i x="0" s="1"/>
        <i x="1" s="1"/>
        <i x="3" s="1"/>
        <i x="5" s="1"/>
        <i x="2" s="1"/>
        <i x="7" s="1" nd="1"/>
        <i x="6" s="1" nd="1"/>
      </items>
    </tabular>
  </data>
  <extLst>
    <x:ext xmlns:x15="http://schemas.microsoft.com/office/spreadsheetml/2010/11/main" uri="{470722E0-AACD-4C17-9CDC-17EF765DBC7E}">
      <x15:slicerCacheHideItemsWithNoData/>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o_Futuro1" xr10:uid="{00000000-0013-0000-FFFF-FFFF12000000}" sourceName="Modo_Futur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19">
        <i x="4" s="1"/>
        <i x="5" s="1"/>
        <i x="3" s="1"/>
        <i x="0" s="1"/>
        <i x="6" s="1"/>
        <i x="1" s="1"/>
        <i x="11" s="1"/>
        <i x="12" s="1"/>
        <i x="9" s="1"/>
        <i x="7" s="1"/>
        <i x="10" s="1"/>
        <i x="8" s="1"/>
        <i x="2" s="1"/>
        <i x="14" s="1"/>
        <i x="13" s="1"/>
        <i x="17" s="1" nd="1"/>
        <i x="16" s="1" nd="1"/>
        <i x="18" s="1" nd="1"/>
        <i x="15" s="1" nd="1"/>
      </items>
    </tabular>
  </data>
  <extLst>
    <x:ext xmlns:x15="http://schemas.microsoft.com/office/spreadsheetml/2010/11/main" uri="{470722E0-AACD-4C17-9CDC-17EF765DBC7E}">
      <x15:slicerCacheHideItemsWithNoData/>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uturo_Grupo1" xr10:uid="{00000000-0013-0000-FFFF-FFFF13000000}" sourceName="Futuro_Grup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8">
        <i x="4" s="1"/>
        <i x="0" s="1"/>
        <i x="1" s="1"/>
        <i x="3" s="1"/>
        <i x="5" s="1"/>
        <i x="2" s="1"/>
        <i x="6" s="1"/>
        <i x="7"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Género1" xr10:uid="{00000000-0013-0000-FFFF-FFFF02000000}" sourceName="Géner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5">
        <i x="1" s="1"/>
        <i x="0" s="1"/>
        <i x="2" s="1"/>
        <i x="4" s="1" nd="1"/>
        <i x="3"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ango_Edad1" xr10:uid="{00000000-0013-0000-FFFF-FFFF03000000}" sourceName="Rango Edad">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2" s="1"/>
        <i x="0" s="1"/>
        <i x="1" s="1"/>
        <i x="4" s="1"/>
        <i x="3" s="1"/>
        <i x="6" s="1" nd="1"/>
        <i x="5"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tnia1" xr10:uid="{00000000-0013-0000-FFFF-FFFF04000000}" sourceName="Etni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3" s="1"/>
        <i x="0" s="1"/>
        <i x="4" s="1"/>
        <i x="2" s="1"/>
        <i x="1" s="1"/>
        <i x="6" s="1" nd="1"/>
        <i x="5"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iscapacidad1" xr10:uid="{00000000-0013-0000-FFFF-FFFF05000000}" sourceName="Discapacidad">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1" s="1"/>
        <i x="0" s="1"/>
        <i x="3" s="1" nd="1"/>
        <i x="5" s="1" nd="1"/>
        <i x="4" s="1" nd="1"/>
        <i x="6" s="1" nd="1"/>
        <i x="2"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rato1" xr10:uid="{00000000-0013-0000-FFFF-FFFF06000000}" sourceName="Estrat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1" s="1"/>
        <i x="0" s="1"/>
        <i x="2" s="1"/>
        <i x="3" s="1"/>
        <i x="4" s="1"/>
        <i x="6" s="1" nd="1"/>
        <i x="5"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Ingresos1" xr10:uid="{00000000-0013-0000-FFFF-FFFF07000000}" sourceName="Ingresos">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7">
        <i x="0" s="1"/>
        <i x="1" s="1"/>
        <i x="3" s="1"/>
        <i x="4" s="1"/>
        <i x="2" s="1"/>
        <i x="5" s="1"/>
        <i x="6"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_Residencia1" xr10:uid="{00000000-0013-0000-FFFF-FFFF08000000}" sourceName="Localidad_Residencia">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21">
        <i x="15" s="1"/>
        <i x="13" s="1"/>
        <i x="17" s="1"/>
        <i x="8" s="1"/>
        <i x="11" s="1"/>
        <i x="10" s="1"/>
        <i x="4" s="1"/>
        <i x="16" s="1"/>
        <i x="19" s="1"/>
        <i x="18" s="1"/>
        <i x="12" s="1"/>
        <i x="6" s="1"/>
        <i x="1" s="1"/>
        <i x="7" s="1"/>
        <i x="14" s="1"/>
        <i x="3" s="1"/>
        <i x="9" s="1"/>
        <i x="0" s="1"/>
        <i x="2" s="1"/>
        <i x="5" s="1"/>
        <i x="20"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ede_Trabajo1" xr10:uid="{00000000-0013-0000-FFFF-FFFF09000000}" sourceName="Sede_Trabajo">
  <pivotTables>
    <pivotTable tabId="11" name="Genero_Edad"/>
    <pivotTable tabId="11" name="Hora_Salida"/>
    <pivotTable tabId="11" name="Modo_Principal_Auxiliar"/>
    <pivotTable tabId="11" name="Cambio_principal"/>
    <pivotTable tabId="11" name="Cambio_Pasado"/>
    <pivotTable tabId="11" name="Cambio_Futuro"/>
    <pivotTable tabId="11" name="Vehiculos"/>
    <pivotTable tabId="11" name="Duracion_Auxiliar"/>
    <pivotTable tabId="11" name="Duracion"/>
    <pivotTable tabId="11" name="Estrato_Ingreso"/>
    <pivotTable tabId="11" name="Distancia_Aux"/>
    <pivotTable tabId="11" name="Distancia"/>
    <pivotTable tabId="11" name="Distancia_Duracion_Modo"/>
    <pivotTable tabId="11" name="Etnia"/>
    <pivotTable tabId="11" name="Residencia"/>
    <pivotTable tabId="11" name="Trabajo"/>
    <pivotTable tabId="11" name="Indicadores"/>
    <pivotTable tabId="11" name="Hora_Llegada"/>
  </pivotTables>
  <data>
    <tabular pivotCacheId="1594588473">
      <items count="42">
        <i x="0" s="1"/>
        <i x="2" s="1"/>
        <i x="3" s="1"/>
        <i x="1" s="1"/>
        <i x="26" s="1" nd="1"/>
        <i x="14" s="1" nd="1"/>
        <i x="9" s="1" nd="1"/>
        <i x="4" s="1" nd="1"/>
        <i x="18" s="1" nd="1"/>
        <i x="24" s="1" nd="1"/>
        <i x="29" s="1" nd="1"/>
        <i x="37" s="1" nd="1"/>
        <i x="38" s="1" nd="1"/>
        <i x="22" s="1" nd="1"/>
        <i x="27" s="1" nd="1"/>
        <i x="17" s="1" nd="1"/>
        <i x="41" s="1" nd="1"/>
        <i x="11" s="1" nd="1"/>
        <i x="31" s="1" nd="1"/>
        <i x="8" s="1" nd="1"/>
        <i x="19" s="1" nd="1"/>
        <i x="21" s="1" nd="1"/>
        <i x="10" s="1" nd="1"/>
        <i x="36" s="1" nd="1"/>
        <i x="16" s="1" nd="1"/>
        <i x="35" s="1" nd="1"/>
        <i x="39" s="1" nd="1"/>
        <i x="25" s="1" nd="1"/>
        <i x="28" s="1" nd="1"/>
        <i x="34" s="1" nd="1"/>
        <i x="12" s="1" nd="1"/>
        <i x="6" s="1" nd="1"/>
        <i x="32" s="1" nd="1"/>
        <i x="23" s="1" nd="1"/>
        <i x="30" s="1" nd="1"/>
        <i x="33" s="1" nd="1"/>
        <i x="15" s="1" nd="1"/>
        <i x="20" s="1" nd="1"/>
        <i x="13" s="1" nd="1"/>
        <i x="7" s="1" nd="1"/>
        <i x="40" s="1" nd="1"/>
        <i x="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ño 1" xr10:uid="{00000000-0014-0000-FFFF-FFFF01000000}" cache="SegmentaciónDeDatos_Año1" caption="Año" style="PIMS_Estilo_2" lockedPosition="1" rowHeight="180000"/>
  <slicer name="Género" xr10:uid="{00000000-0014-0000-FFFF-FFFF02000000}" cache="SegmentaciónDeDatos_Género1" caption="Género" style="PIMS_Estilo_2" lockedPosition="1" rowHeight="180000"/>
  <slicer name="Rango Edad" xr10:uid="{00000000-0014-0000-FFFF-FFFF03000000}" cache="SegmentaciónDeDatos_Rango_Edad1" caption="Rango Edad" style="PIMS_Estilo_2" lockedPosition="1" rowHeight="180000"/>
  <slicer name="Etnia" xr10:uid="{00000000-0014-0000-FFFF-FFFF04000000}" cache="SegmentaciónDeDatos_Etnia1" caption="Etnia" style="PIMS_Estilo_2" lockedPosition="1" rowHeight="180000"/>
  <slicer name="Discapacidad 1" xr10:uid="{00000000-0014-0000-FFFF-FFFF05000000}" cache="SegmentaciónDeDatos_Discapacidad1" caption="Discapacidad" style="PIMS_Estilo_2" lockedPosition="1" rowHeight="180000"/>
  <slicer name="Estrato 1" xr10:uid="{00000000-0014-0000-FFFF-FFFF06000000}" cache="SegmentaciónDeDatos_Estrato1" caption="Estrato" style="PIMS_Estilo_2" lockedPosition="1" rowHeight="180000"/>
  <slicer name="Ingresos 1" xr10:uid="{00000000-0014-0000-FFFF-FFFF07000000}" cache="SegmentaciónDeDatos_Ingresos1" caption="Ingresos" style="PIMS_Estilo_2" lockedPosition="1" rowHeight="180000"/>
  <slicer name="Localidad_Residencia 1" xr10:uid="{00000000-0014-0000-FFFF-FFFF08000000}" cache="SegmentaciónDeDatos_Localidad_Residencia1" caption="Localidad_Residencia" style="PIMS_Estilo_2" lockedPosition="1" rowHeight="180000"/>
  <slicer name="Sede_Trabajo 1" xr10:uid="{00000000-0014-0000-FFFF-FFFF09000000}" cache="SegmentaciónDeDatos_Sede_Trabajo1" caption="Sede_Trabajo" style="PIMS_Estilo_2" lockedPosition="1" rowHeight="180000"/>
  <slicer name="Franja_llegada" xr10:uid="{00000000-0014-0000-FFFF-FFFF0A000000}" cache="SegmentaciónDeDatos_Franja_llegada" caption="Franja_llegada" style="PIMS_Estilo_2" lockedPosition="1" rowHeight="180000"/>
  <slicer name="Franja_Salida" xr10:uid="{00000000-0014-0000-FFFF-FFFF0B000000}" cache="SegmentaciónDeDatos_Franja_Salida" caption="Franja_Salida" style="PIMS_Estilo_2" lockedPosition="1" rowHeight="180000"/>
  <slicer name="Modo_Principal 1" xr10:uid="{00000000-0014-0000-FFFF-FFFF0C000000}" cache="SegmentaciónDeDatos_Modo_Principal1" caption="Modo_Principal" style="PIMS_Estilo_2" lockedPosition="1" rowHeight="180000"/>
  <slicer name="Modo_Principal_Grupo 1" xr10:uid="{00000000-0014-0000-FFFF-FFFF0D000000}" cache="SegmentaciónDeDatos_Modo_Principal_Grupo1" caption="Modo_Principal_Grupo" startItem="2" style="PIMS_Estilo_2" lockedPosition="1" rowHeight="180000"/>
  <slicer name="Modo_Auxiliar 1" xr10:uid="{00000000-0014-0000-FFFF-FFFF0E000000}" cache="SegmentaciónDeDatos_Modo_Auxiliar1" caption="Modo_Auxiliar" style="PIMS_Estilo_2" lockedPosition="1" rowHeight="180000"/>
  <slicer name="Modo_Auxiliar_Grupo 1" xr10:uid="{00000000-0014-0000-FFFF-FFFF0F000000}" cache="SegmentaciónDeDatos_Modo_Auxiliar_Grupo1" caption="Modo_Auxiliar_Grupo" style="PIMS_Estilo_2" lockedPosition="1" rowHeight="180000"/>
  <slicer name="Modo_Anterior 1" xr10:uid="{00000000-0014-0000-FFFF-FFFF10000000}" cache="SegmentaciónDeDatos_Modo_Anterior1" caption="Modo_Anterior" style="PIMS_Estilo_2" lockedPosition="1" rowHeight="180000"/>
  <slicer name="Anterior_Grupo 1" xr10:uid="{00000000-0014-0000-FFFF-FFFF11000000}" cache="SegmentaciónDeDatos_Anterior_Grupo1" caption="Anterior_Grupo" style="PIMS_Estilo_2" lockedPosition="1" rowHeight="180000"/>
  <slicer name="Modo_Futuro 1" xr10:uid="{00000000-0014-0000-FFFF-FFFF12000000}" cache="SegmentaciónDeDatos_Modo_Futuro1" caption="Modo_Futuro" style="PIMS_Estilo_2" lockedPosition="1" rowHeight="180000"/>
  <slicer name="Futuro_Grupo 1" xr10:uid="{00000000-0014-0000-FFFF-FFFF13000000}" cache="SegmentaciónDeDatos_Futuro_Grupo1" caption="Futuro_Grupo" style="PIMS_Estilo_2" lockedPosition="1"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Indicadores" displayName="Indicadores" ref="BK2:CE4" totalsRowShown="0" headerRowDxfId="92" dataDxfId="91" tableBorderDxfId="90">
  <autoFilter ref="BK2:CE4" xr:uid="{00000000-0009-0000-0100-000002000000}"/>
  <tableColumns count="21">
    <tableColumn id="1" xr3:uid="{00000000-0010-0000-0000-000001000000}" name="Año" dataDxfId="89"/>
    <tableColumn id="2" xr3:uid="{00000000-0010-0000-0000-000002000000}" name="Número de colaboradores" dataDxfId="88">
      <calculatedColumnFormula>SUMIFS(BD_Resumen[Colaboradores],BD_Resumen[Año],$BK3)</calculatedColumnFormula>
    </tableColumn>
    <tableColumn id="3" xr3:uid="{00000000-0010-0000-0000-000003000000}" name="Encuestas válidas" dataDxfId="87">
      <calculatedColumnFormula>COUNTIFS(BD_Resumen[Colaboradores],"&lt;&gt;0",BD_Resumen[Año],Indicadores[[#This Row],[Año]])</calculatedColumnFormula>
    </tableColumn>
    <tableColumn id="4" xr3:uid="{00000000-0010-0000-0000-000004000000}" name="Factor de expansión" dataDxfId="86">
      <calculatedColumnFormula>IFERROR(BL3/BM3,1)</calculatedColumnFormula>
    </tableColumn>
    <tableColumn id="5" xr3:uid="{00000000-0010-0000-0000-000005000000}" name="Encuestas inválidas" dataDxfId="85">
      <calculatedColumnFormula>COUNTIFS(BD_Resumen[Colaboradores],0,BD_Resumen[Año],$BK3)</calculatedColumnFormula>
    </tableColumn>
    <tableColumn id="6" xr3:uid="{00000000-0010-0000-0000-000006000000}" name="Revisar lugar de residencia" dataDxfId="84">
      <calculatedColumnFormula>COUNTIFS(BD_Resumen[Invalidez],BP$2,BD_Resumen[Año],$BK3)</calculatedColumnFormula>
    </tableColumn>
    <tableColumn id="7" xr3:uid="{00000000-0010-0000-0000-000007000000}" name="Revisar horas diligenciadas" dataDxfId="83">
      <calculatedColumnFormula>COUNTIFS(BD_Resumen[Invalidez],BQ$2,BD_Resumen[Año],$BK3)</calculatedColumnFormula>
    </tableColumn>
    <tableColumn id="8" xr3:uid="{00000000-0010-0000-0000-000008000000}" name="Revisar horario laboral" dataDxfId="82">
      <calculatedColumnFormula>COUNTIFS(BD_Resumen[Invalidez],BR$2,BD_Resumen[Año],$BK3)</calculatedColumnFormula>
    </tableColumn>
    <tableColumn id="9" xr3:uid="{00000000-0010-0000-0000-000009000000}" name="Revisar duración auxiliar" dataDxfId="81">
      <calculatedColumnFormula>COUNTIFS(BD_Resumen[Invalidez],BS$2,BD_Resumen[Año],$BK3)</calculatedColumnFormula>
    </tableColumn>
    <tableColumn id="11" xr3:uid="{00000000-0010-0000-0000-00000B000000}" name="Revisar lugar de origen y destino" dataDxfId="80">
      <calculatedColumnFormula>COUNTIFS(BD_Resumen[Invalidez],BT$2,BD_Resumen[Año],$BK3)</calculatedColumnFormula>
    </tableColumn>
    <tableColumn id="12" xr3:uid="{00000000-0010-0000-0000-00000C000000}" name="Huella de carbono" dataDxfId="79">
      <calculatedColumnFormula>SUMIFS(BD_Resumen[Huella_Carbono],BD_Resumen[Año],Indicadores[[#This Row],[Año]])</calculatedColumnFormula>
    </tableColumn>
    <tableColumn id="13" xr3:uid="{00000000-0010-0000-0000-00000D000000}" name="Huella de carbono per capita" dataDxfId="78">
      <calculatedColumnFormula>IFERROR(Indicadores[[#This Row],[Huella de carbono]]/Indicadores[[#This Row],[Número de colaboradores]],0)</calculatedColumnFormula>
    </tableColumn>
    <tableColumn id="14" xr3:uid="{00000000-0010-0000-0000-00000E000000}" name="Huella energetica" dataDxfId="77">
      <calculatedColumnFormula>SUMIFS(BD_Resumen[Huella_Energetica],BD_Resumen[Año],Indicadores[[#This Row],[Año]])</calculatedColumnFormula>
    </tableColumn>
    <tableColumn id="15" xr3:uid="{00000000-0010-0000-0000-00000F000000}" name="Huella energetica per capita" dataDxfId="76">
      <calculatedColumnFormula>IFERROR(Indicadores[[#This Row],[Huella energetica]]/Indicadores[[#This Row],[Número de colaboradores]],0)</calculatedColumnFormula>
    </tableColumn>
    <tableColumn id="16" xr3:uid="{00000000-0010-0000-0000-000010000000}" name="Huella de calidad de vida" dataDxfId="75">
      <calculatedColumnFormula>SUMIFS(BD_Resumen[Huella_Calidad_Vida],BD_Resumen[Año],Indicadores[[#This Row],[Año]])</calculatedColumnFormula>
    </tableColumn>
    <tableColumn id="17" xr3:uid="{00000000-0010-0000-0000-000011000000}" name="Huella de calidad de vida per capita" dataDxfId="74">
      <calculatedColumnFormula>IFERROR(Indicadores[[#This Row],[Huella de calidad de vida]]/Indicadores[[#This Row],[Número de colaboradores]],0)</calculatedColumnFormula>
    </tableColumn>
    <tableColumn id="18" xr3:uid="{00000000-0010-0000-0000-000012000000}" name="Huella economica" dataDxfId="73">
      <calculatedColumnFormula>SUMIFS(BD_Resumen[Huella_economica],BD_Resumen[Año],Indicadores[[#This Row],[Año]])</calculatedColumnFormula>
    </tableColumn>
    <tableColumn id="19" xr3:uid="{00000000-0010-0000-0000-000013000000}" name="Huella economica per capita" dataDxfId="72">
      <calculatedColumnFormula>IFERROR(Indicadores[[#This Row],[Huella economica]]/Indicadores[[#This Row],[Número de colaboradores]],0)</calculatedColumnFormula>
    </tableColumn>
    <tableColumn id="20" xr3:uid="{00000000-0010-0000-0000-000014000000}" name="Huella de equidad" dataDxfId="71">
      <calculatedColumnFormula>IFERROR(SUMIFS(BD_Resumen[Huella_equidad_],BD_Resumen[Año],Indicadores[[#This Row],[Año]])/Indicadores[[#This Row],[Número de colaboradores]],0)</calculatedColumnFormula>
    </tableColumn>
    <tableColumn id="21" xr3:uid="{00000000-0010-0000-0000-000015000000}" name="Actividad fisica" dataDxfId="70">
      <calculatedColumnFormula>IFERROR(SUMIFS(BD_Resumen[Actividad_Fisica_],BD_Resumen[Año],Indicadores[[#This Row],[Año]])/Indicadores[[#This Row],[Número de colaboradores]],0)</calculatedColumnFormula>
    </tableColumn>
    <tableColumn id="22" xr3:uid="{00000000-0010-0000-0000-000016000000}" name="Huella de sedentarismo" dataDxfId="69">
      <calculatedColumnFormula>IFERROR(SUMIFS(BD_Resumen[Sedentario],BD_Resumen[Año],Indicadores[[#This Row],[Año]])/Indicadores[[#This Row],[Número de colaboradores]],0)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BD_Resumen" displayName="BD_Resumen" ref="B2:BI209" totalsRowShown="0" headerRowDxfId="68" dataDxfId="66" totalsRowDxfId="64" headerRowBorderDxfId="67" tableBorderDxfId="65" headerRowCellStyle="Head_1" totalsRowCellStyle="Normal 2">
  <autoFilter ref="B2:BI209" xr:uid="{00000000-0009-0000-0100-000001000000}"/>
  <tableColumns count="60">
    <tableColumn id="1" xr3:uid="{00000000-0010-0000-0100-000001000000}" name="ID" dataDxfId="63"/>
    <tableColumn id="68" xr3:uid="{00000000-0010-0000-0100-000044000000}" name="Año" dataDxfId="62"/>
    <tableColumn id="2" xr3:uid="{00000000-0010-0000-0100-000002000000}" name="Género" dataDxfId="61"/>
    <tableColumn id="3" xr3:uid="{00000000-0010-0000-0100-000003000000}" name="Edad" dataDxfId="60"/>
    <tableColumn id="56" xr3:uid="{00000000-0010-0000-0100-000038000000}" name="Rango Edad" dataDxfId="59"/>
    <tableColumn id="4" xr3:uid="{00000000-0010-0000-0100-000004000000}" name="Etnia" dataDxfId="58"/>
    <tableColumn id="5" xr3:uid="{00000000-0010-0000-0100-000005000000}" name="Discapacidad" dataDxfId="57"/>
    <tableColumn id="6" xr3:uid="{00000000-0010-0000-0100-000006000000}" name="Estrato" dataDxfId="56"/>
    <tableColumn id="7" xr3:uid="{00000000-0010-0000-0100-000007000000}" name="Ingresos" dataDxfId="55"/>
    <tableColumn id="8" xr3:uid="{00000000-0010-0000-0100-000008000000}" name="Ciudad_Residencia" dataDxfId="54"/>
    <tableColumn id="9" xr3:uid="{00000000-0010-0000-0100-000009000000}" name="Localidad_Residencia" dataDxfId="53"/>
    <tableColumn id="10" xr3:uid="{00000000-0010-0000-0100-00000A000000}" name="Sede_Trabajo" dataDxfId="52"/>
    <tableColumn id="11" xr3:uid="{00000000-0010-0000-0100-00000B000000}" name="Hora_Salida_Residencia" dataDxfId="51"/>
    <tableColumn id="12" xr3:uid="{00000000-0010-0000-0100-00000C000000}" name="Hora_Llegada_Trabajo" dataDxfId="50"/>
    <tableColumn id="32" xr3:uid="{00000000-0010-0000-0100-000020000000}" name="Franja_llegada" dataDxfId="49"/>
    <tableColumn id="13" xr3:uid="{00000000-0010-0000-0100-00000D000000}" name="Hora_Salida_Trabajo" dataDxfId="48"/>
    <tableColumn id="37" xr3:uid="{00000000-0010-0000-0100-000025000000}" name="Franja_Salida" dataDxfId="47"/>
    <tableColumn id="14" xr3:uid="{00000000-0010-0000-0100-00000E000000}" name="Hora_Llegada_Residencia" dataDxfId="46"/>
    <tableColumn id="15" xr3:uid="{00000000-0010-0000-0100-00000F000000}" name="Modo_Principal" dataDxfId="45"/>
    <tableColumn id="16" xr3:uid="{00000000-0010-0000-0100-000010000000}" name="Energetico_Principal" dataDxfId="44"/>
    <tableColumn id="17" xr3:uid="{00000000-0010-0000-0100-000011000000}" name="Modo_Principal_Grupo" dataDxfId="43"/>
    <tableColumn id="18" xr3:uid="{00000000-0010-0000-0100-000012000000}" name="Modo_Auxiliar" dataDxfId="42"/>
    <tableColumn id="19" xr3:uid="{00000000-0010-0000-0100-000013000000}" name="Modo_Auxiliar_Grupo" dataDxfId="41"/>
    <tableColumn id="20" xr3:uid="{00000000-0010-0000-0100-000014000000}" name="Energetico_Auxiliar" dataDxfId="40"/>
    <tableColumn id="22" xr3:uid="{00000000-0010-0000-0100-000016000000}" name="Modo_Anterior" dataDxfId="39"/>
    <tableColumn id="60" xr3:uid="{00000000-0010-0000-0100-00003C000000}" name="Anterior_Grupo" dataDxfId="38"/>
    <tableColumn id="62" xr3:uid="{00000000-0010-0000-0100-00003E000000}" name="Pasado_Cambia" dataDxfId="37"/>
    <tableColumn id="23" xr3:uid="{00000000-0010-0000-0100-000017000000}" name="Modo_Futuro" dataDxfId="36"/>
    <tableColumn id="61" xr3:uid="{00000000-0010-0000-0100-00003D000000}" name="Futuro_Grupo" dataDxfId="35"/>
    <tableColumn id="63" xr3:uid="{00000000-0010-0000-0100-00003F000000}" name="Futuro_Cambia" dataDxfId="34"/>
    <tableColumn id="24" xr3:uid="{00000000-0010-0000-0100-000018000000}" name="Horas_Laborales" dataDxfId="33"/>
    <tableColumn id="25" xr3:uid="{00000000-0010-0000-0100-000019000000}" name="Duracion_Auxiliar_Promedio" dataDxfId="32"/>
    <tableColumn id="26" xr3:uid="{00000000-0010-0000-0100-00001A000000}" name="Dur_Aux_Prm_" dataDxfId="31"/>
    <tableColumn id="27" xr3:uid="{00000000-0010-0000-0100-00001B000000}" name="Rango Duracion auxiliar" dataDxfId="30"/>
    <tableColumn id="28" xr3:uid="{00000000-0010-0000-0100-00001C000000}" name="Duracion_Promedio" dataDxfId="29"/>
    <tableColumn id="21" xr3:uid="{00000000-0010-0000-0100-000015000000}" name="Dur_Prm_" dataDxfId="28"/>
    <tableColumn id="66" xr3:uid="{00000000-0010-0000-0100-000042000000}" name="Rango Duración Viaje" dataDxfId="27"/>
    <tableColumn id="65" xr3:uid="{00000000-0010-0000-0100-000041000000}" name="Viajes" dataDxfId="26"/>
    <tableColumn id="29" xr3:uid="{00000000-0010-0000-0100-00001D000000}" name="Viajes Auxiliares" dataDxfId="25"/>
    <tableColumn id="57" xr3:uid="{00000000-0010-0000-0100-000039000000}" name="Distancia_Auxiliar_Promedio" dataDxfId="24"/>
    <tableColumn id="31" xr3:uid="{00000000-0010-0000-0100-00001F000000}" name="Dist_Aux_Prm_" dataDxfId="23"/>
    <tableColumn id="33" xr3:uid="{00000000-0010-0000-0100-000021000000}" name="Rango Distancia Auxiliar" dataDxfId="22"/>
    <tableColumn id="30" xr3:uid="{00000000-0010-0000-0100-00001E000000}" name="Distancia_Promedio" dataDxfId="21"/>
    <tableColumn id="49" xr3:uid="{00000000-0010-0000-0100-000031000000}" name="Dist_Prm_" dataDxfId="20"/>
    <tableColumn id="34" xr3:uid="{00000000-0010-0000-0100-000022000000}" name="Rango Distancia Viaje" dataDxfId="19"/>
    <tableColumn id="64" xr3:uid="{00000000-0010-0000-0100-000040000000}" name="Emision_Anual" dataDxfId="18"/>
    <tableColumn id="35" xr3:uid="{00000000-0010-0000-0100-000023000000}" name="Huella_Carbono" dataDxfId="17"/>
    <tableColumn id="36" xr3:uid="{00000000-0010-0000-0100-000024000000}" name="Consumo_Anual" dataDxfId="16"/>
    <tableColumn id="58" xr3:uid="{00000000-0010-0000-0100-00003A000000}" name="Huella_Energetica" dataDxfId="15"/>
    <tableColumn id="38" xr3:uid="{00000000-0010-0000-0100-000026000000}" name="Tiempo_Transporte_Anual" dataDxfId="14"/>
    <tableColumn id="39" xr3:uid="{00000000-0010-0000-0100-000027000000}" name="Huella_Calidad_Vida" dataDxfId="13"/>
    <tableColumn id="40" xr3:uid="{00000000-0010-0000-0100-000028000000}" name="Gasto_Transporte_Anual" dataDxfId="12"/>
    <tableColumn id="41" xr3:uid="{00000000-0010-0000-0100-000029000000}" name="Huella_economica" dataDxfId="11"/>
    <tableColumn id="42" xr3:uid="{00000000-0010-0000-0100-00002A000000}" name="Porcentaje_Ingreso" dataDxfId="10" dataCellStyle="Porcentaje"/>
    <tableColumn id="43" xr3:uid="{00000000-0010-0000-0100-00002B000000}" name="Huella_equidad_" dataDxfId="9" dataCellStyle="Porcentaje"/>
    <tableColumn id="44" xr3:uid="{00000000-0010-0000-0100-00002C000000}" name="Tiempo_Actividad_Diaria" dataDxfId="8"/>
    <tableColumn id="45" xr3:uid="{00000000-0010-0000-0100-00002D000000}" name="Actividad_Fisica_" dataDxfId="7"/>
    <tableColumn id="46" xr3:uid="{00000000-0010-0000-0100-00002E000000}" name="Sedentario" dataDxfId="6"/>
    <tableColumn id="47" xr3:uid="{00000000-0010-0000-0100-00002F000000}" name="Colaboradores" dataDxfId="5"/>
    <tableColumn id="48" xr3:uid="{00000000-0010-0000-0100-000030000000}" name="Invalidez" dataDxfId="4"/>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table" Target="../tables/table2.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table" Target="../tables/table1.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rinterSettings" Target="../printerSettings/printerSettings5.bin"/><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D1:Q1001"/>
  <sheetViews>
    <sheetView showGridLines="0" showRowColHeaders="0" zoomScale="70" zoomScaleNormal="70" workbookViewId="0"/>
  </sheetViews>
  <sheetFormatPr baseColWidth="10" defaultColWidth="14.453125" defaultRowHeight="15" customHeight="1" x14ac:dyDescent="0.35"/>
  <cols>
    <col min="1" max="2" width="10.54296875" style="51" customWidth="1"/>
    <col min="3" max="3" width="11.81640625" style="51" customWidth="1"/>
    <col min="4" max="5" width="10.54296875" style="51" customWidth="1"/>
    <col min="6" max="6" width="11.81640625" style="51" customWidth="1"/>
    <col min="7" max="8" width="10.54296875" style="51" customWidth="1"/>
    <col min="9" max="9" width="11.81640625" style="51" customWidth="1"/>
    <col min="10" max="11" width="10.54296875" style="51" customWidth="1"/>
    <col min="12" max="12" width="11.81640625" style="51" customWidth="1"/>
    <col min="13" max="13" width="10.54296875" style="51" customWidth="1"/>
    <col min="14" max="26" width="11.453125" style="51" customWidth="1"/>
    <col min="27" max="16384" width="14.453125" style="51"/>
  </cols>
  <sheetData>
    <row r="1" spans="4:17" ht="36.75" customHeight="1" x14ac:dyDescent="0.35"/>
    <row r="2" spans="4:17" ht="36.75" customHeight="1" x14ac:dyDescent="0.35">
      <c r="G2" s="115"/>
      <c r="H2" s="116"/>
      <c r="I2" s="116"/>
      <c r="J2" s="116"/>
      <c r="K2" s="116"/>
      <c r="L2" s="116"/>
      <c r="M2" s="116"/>
      <c r="N2" s="116"/>
      <c r="O2" s="52"/>
    </row>
    <row r="3" spans="4:17" ht="36.75" customHeight="1" x14ac:dyDescent="0.35"/>
    <row r="4" spans="4:17" ht="36.75" customHeight="1" x14ac:dyDescent="0.35"/>
    <row r="5" spans="4:17" ht="30" customHeight="1" x14ac:dyDescent="0.35"/>
    <row r="6" spans="4:17" ht="36.65" customHeight="1" x14ac:dyDescent="0.35"/>
    <row r="7" spans="4:17" ht="36.75" customHeight="1" x14ac:dyDescent="0.35"/>
    <row r="8" spans="4:17" ht="40" customHeight="1" x14ac:dyDescent="0.35"/>
    <row r="9" spans="4:17" ht="27.65" customHeight="1" x14ac:dyDescent="0.35"/>
    <row r="10" spans="4:17" ht="36.75" customHeight="1" x14ac:dyDescent="0.35"/>
    <row r="11" spans="4:17" ht="54.65" customHeight="1" x14ac:dyDescent="0.35"/>
    <row r="12" spans="4:17" ht="24" customHeight="1" x14ac:dyDescent="0.35"/>
    <row r="13" spans="4:17" ht="27.65" customHeight="1" x14ac:dyDescent="0.35"/>
    <row r="14" spans="4:17" ht="36.75" customHeight="1" x14ac:dyDescent="0.4">
      <c r="D14" s="117"/>
      <c r="E14" s="116"/>
      <c r="F14" s="116"/>
      <c r="G14" s="116"/>
      <c r="I14" s="117"/>
      <c r="J14" s="116"/>
      <c r="K14" s="116"/>
      <c r="L14" s="116"/>
      <c r="N14" s="117"/>
      <c r="O14" s="116"/>
      <c r="P14" s="116"/>
      <c r="Q14" s="116"/>
    </row>
    <row r="15" spans="4:17" ht="36.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7.25" customHeight="1" x14ac:dyDescent="0.35"/>
    <row r="29" ht="15.75" customHeight="1" x14ac:dyDescent="0.35"/>
    <row r="30" ht="15.75" customHeight="1" x14ac:dyDescent="0.35"/>
    <row r="31" ht="15.75" customHeight="1" x14ac:dyDescent="0.35"/>
    <row r="32" ht="15.75" customHeight="1" x14ac:dyDescent="0.35"/>
    <row r="33" spans="6:15" ht="15.75" customHeight="1" x14ac:dyDescent="0.35"/>
    <row r="34" spans="6:15" ht="15.75" customHeight="1" x14ac:dyDescent="0.35"/>
    <row r="35" spans="6:15" ht="15.75" customHeight="1" x14ac:dyDescent="0.4">
      <c r="F35" s="117"/>
      <c r="G35" s="116"/>
      <c r="H35" s="116"/>
      <c r="I35" s="116"/>
      <c r="L35" s="117"/>
      <c r="M35" s="116"/>
      <c r="N35" s="116"/>
      <c r="O35" s="116"/>
    </row>
    <row r="36" spans="6:15" ht="15.75" customHeight="1" x14ac:dyDescent="0.35"/>
    <row r="37" spans="6:15" ht="15.75" customHeight="1" x14ac:dyDescent="0.35"/>
    <row r="38" spans="6:15" ht="15.75" customHeight="1" x14ac:dyDescent="0.35"/>
    <row r="39" spans="6:15" ht="15.75" customHeight="1" x14ac:dyDescent="0.35"/>
    <row r="40" spans="6:15" ht="15.75" customHeight="1" x14ac:dyDescent="0.35"/>
    <row r="41" spans="6:15" ht="15.75" customHeight="1" x14ac:dyDescent="0.35"/>
    <row r="42" spans="6:15" ht="15.75" customHeight="1" x14ac:dyDescent="0.35"/>
    <row r="43" spans="6:15" ht="15.75" customHeight="1" x14ac:dyDescent="0.35"/>
    <row r="44" spans="6:15" ht="15.75" customHeight="1" x14ac:dyDescent="0.35"/>
    <row r="45" spans="6:15" ht="15.75" customHeight="1" x14ac:dyDescent="0.35"/>
    <row r="46" spans="6:15" ht="15.75" customHeight="1" x14ac:dyDescent="0.35"/>
    <row r="47" spans="6:15" ht="15.75" customHeight="1" x14ac:dyDescent="0.35"/>
    <row r="48" spans="6:15"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sheetProtection algorithmName="SHA-512" hashValue="2Z5YwIlohqVLZBfMTFBgsFjd9ipvcJWGHesEOq01hthrRieRPRVHW+jgzAaNdWQg8ONpWpXHv2K83QsckGcAnA==" saltValue="QzhjZ+3TZxYcbM2sj/VdOA==" spinCount="100000" sheet="1" selectLockedCells="1"/>
  <mergeCells count="6">
    <mergeCell ref="G2:N2"/>
    <mergeCell ref="D14:G14"/>
    <mergeCell ref="I14:L14"/>
    <mergeCell ref="N14:Q14"/>
    <mergeCell ref="F35:I35"/>
    <mergeCell ref="L35:O35"/>
  </mergeCells>
  <pageMargins left="0.7" right="0.7" top="0.75" bottom="0.75" header="0" footer="0"/>
  <pageSetup scale="3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AADB"/>
  </sheetPr>
  <dimension ref="A1:Y992"/>
  <sheetViews>
    <sheetView showGridLines="0" showRowColHeaders="0" zoomScale="98" zoomScaleNormal="98" workbookViewId="0">
      <selection activeCell="F35" sqref="F35"/>
    </sheetView>
  </sheetViews>
  <sheetFormatPr baseColWidth="10" defaultColWidth="14.453125" defaultRowHeight="15" customHeight="1" x14ac:dyDescent="0.35"/>
  <cols>
    <col min="1" max="3" width="10.54296875" style="54" customWidth="1"/>
    <col min="4" max="5" width="14.1796875" style="54" customWidth="1"/>
    <col min="6" max="6" width="17.1796875" style="54" customWidth="1"/>
    <col min="7" max="7" width="12.1796875" style="54" customWidth="1"/>
    <col min="8" max="8" width="14.1796875" style="54" customWidth="1"/>
    <col min="9" max="9" width="3.81640625" style="54" customWidth="1"/>
    <col min="10" max="12" width="12.54296875" style="54" customWidth="1"/>
    <col min="13" max="23" width="12.81640625" style="54" customWidth="1"/>
    <col min="24" max="25" width="13.1796875" style="54" customWidth="1"/>
    <col min="26" max="16384" width="14.453125" style="54"/>
  </cols>
  <sheetData>
    <row r="1" spans="1:25" ht="45" customHeight="1" x14ac:dyDescent="0.35">
      <c r="A1" s="53"/>
      <c r="B1" s="53"/>
      <c r="C1" s="53"/>
      <c r="D1" s="53"/>
      <c r="E1" s="53"/>
      <c r="F1" s="53"/>
      <c r="G1" s="53"/>
      <c r="H1" s="53"/>
      <c r="I1" s="53"/>
      <c r="J1" s="53"/>
      <c r="K1" s="53"/>
      <c r="L1" s="53"/>
      <c r="M1" s="53"/>
      <c r="N1" s="53"/>
      <c r="O1" s="53"/>
      <c r="P1" s="53"/>
      <c r="Q1" s="53"/>
      <c r="R1" s="53"/>
      <c r="S1" s="53"/>
      <c r="T1" s="53"/>
      <c r="U1" s="53"/>
      <c r="V1" s="53"/>
      <c r="W1" s="53"/>
      <c r="X1" s="53"/>
      <c r="Y1" s="53"/>
    </row>
    <row r="2" spans="1:25" ht="45" customHeight="1" x14ac:dyDescent="0.35">
      <c r="A2" s="53"/>
      <c r="B2" s="53"/>
      <c r="C2" s="53"/>
      <c r="D2" s="53"/>
      <c r="E2" s="53"/>
      <c r="F2" s="53"/>
      <c r="G2" s="53"/>
      <c r="H2" s="53"/>
      <c r="I2" s="53"/>
      <c r="J2" s="53"/>
      <c r="K2" s="53"/>
      <c r="L2" s="53"/>
      <c r="M2" s="53"/>
      <c r="N2" s="53"/>
      <c r="O2" s="53"/>
      <c r="P2" s="53"/>
      <c r="Q2" s="53"/>
      <c r="R2" s="53"/>
      <c r="S2" s="53"/>
      <c r="T2" s="53"/>
      <c r="U2" s="53"/>
      <c r="V2" s="53"/>
      <c r="W2" s="53"/>
      <c r="X2" s="53"/>
      <c r="Y2" s="53"/>
    </row>
    <row r="3" spans="1:25" ht="45" customHeight="1" x14ac:dyDescent="0.35">
      <c r="A3" s="53"/>
      <c r="B3" s="53"/>
      <c r="C3" s="53"/>
      <c r="D3" s="53"/>
      <c r="E3" s="53"/>
      <c r="F3" s="53"/>
      <c r="G3" s="53"/>
      <c r="H3" s="53"/>
      <c r="I3" s="53"/>
      <c r="J3" s="53"/>
      <c r="K3" s="53"/>
      <c r="L3" s="53"/>
      <c r="M3" s="53"/>
      <c r="N3" s="53"/>
      <c r="O3" s="53"/>
      <c r="P3" s="53"/>
      <c r="Q3" s="53"/>
      <c r="R3" s="53"/>
      <c r="S3" s="53"/>
      <c r="T3" s="53"/>
      <c r="U3" s="53"/>
      <c r="V3" s="53"/>
      <c r="W3" s="53"/>
      <c r="X3" s="53"/>
      <c r="Y3" s="53"/>
    </row>
    <row r="4" spans="1:25" ht="16" customHeight="1" x14ac:dyDescent="0.35">
      <c r="A4" s="53"/>
      <c r="B4" s="53"/>
      <c r="C4" s="53"/>
      <c r="D4" s="53"/>
      <c r="E4" s="53"/>
      <c r="F4" s="53"/>
      <c r="G4" s="53"/>
      <c r="H4" s="53"/>
      <c r="I4" s="53"/>
      <c r="J4" s="53"/>
      <c r="K4" s="53"/>
      <c r="L4" s="53"/>
      <c r="M4" s="53"/>
      <c r="N4" s="53"/>
      <c r="O4" s="53"/>
      <c r="P4" s="53"/>
      <c r="Q4" s="53"/>
      <c r="R4" s="53"/>
      <c r="S4" s="53"/>
      <c r="T4" s="53"/>
      <c r="U4" s="53"/>
      <c r="V4" s="53"/>
      <c r="W4" s="53"/>
      <c r="X4" s="53"/>
      <c r="Y4" s="53"/>
    </row>
    <row r="5" spans="1:25" ht="21" customHeight="1" x14ac:dyDescent="0.35">
      <c r="A5" s="53"/>
      <c r="B5" s="122" t="s">
        <v>338</v>
      </c>
      <c r="C5" s="123"/>
      <c r="D5" s="122" t="s">
        <v>339</v>
      </c>
      <c r="E5" s="123"/>
      <c r="F5" s="123"/>
      <c r="G5" s="123"/>
      <c r="H5" s="123"/>
      <c r="I5" s="53"/>
      <c r="J5" s="122" t="s">
        <v>0</v>
      </c>
      <c r="K5" s="123"/>
      <c r="L5" s="123"/>
      <c r="M5" s="123"/>
      <c r="N5" s="53"/>
      <c r="O5" s="53"/>
      <c r="P5" s="53"/>
      <c r="Q5" s="53"/>
      <c r="R5" s="53"/>
      <c r="S5" s="53"/>
      <c r="T5" s="53"/>
      <c r="U5" s="53"/>
      <c r="V5" s="53"/>
      <c r="W5" s="53"/>
      <c r="X5" s="53"/>
      <c r="Y5" s="53"/>
    </row>
    <row r="6" spans="1:25" ht="42.65" customHeight="1" x14ac:dyDescent="0.35">
      <c r="A6" s="53"/>
      <c r="B6" s="122" t="s">
        <v>340</v>
      </c>
      <c r="C6" s="123"/>
      <c r="D6" s="124" t="s">
        <v>486</v>
      </c>
      <c r="E6" s="125"/>
      <c r="F6" s="125"/>
      <c r="G6" s="125"/>
      <c r="H6" s="125"/>
      <c r="I6" s="53"/>
      <c r="J6" s="55" t="s">
        <v>341</v>
      </c>
      <c r="K6" s="55" t="s">
        <v>342</v>
      </c>
      <c r="L6" s="55" t="s">
        <v>343</v>
      </c>
      <c r="M6" s="55" t="s">
        <v>344</v>
      </c>
      <c r="N6" s="53"/>
      <c r="O6" s="53"/>
      <c r="P6" s="53"/>
      <c r="Q6" s="53"/>
      <c r="R6" s="53"/>
      <c r="S6" s="53"/>
      <c r="T6" s="53"/>
      <c r="U6" s="53"/>
      <c r="V6" s="53"/>
      <c r="W6" s="53"/>
      <c r="X6" s="53"/>
      <c r="Y6" s="53"/>
    </row>
    <row r="7" spans="1:25" ht="39" customHeight="1" x14ac:dyDescent="0.35">
      <c r="A7" s="53"/>
      <c r="B7" s="122" t="s">
        <v>345</v>
      </c>
      <c r="C7" s="123"/>
      <c r="D7" s="124" t="s">
        <v>487</v>
      </c>
      <c r="E7" s="125"/>
      <c r="F7" s="125"/>
      <c r="G7" s="125"/>
      <c r="H7" s="125"/>
      <c r="I7" s="53"/>
      <c r="J7" s="56">
        <v>120</v>
      </c>
      <c r="K7" s="56">
        <v>130</v>
      </c>
      <c r="L7" s="56">
        <v>0</v>
      </c>
      <c r="M7" s="113">
        <f>SUM(J7:L7)</f>
        <v>250</v>
      </c>
      <c r="N7" s="53"/>
      <c r="O7" s="53"/>
      <c r="P7" s="53"/>
      <c r="Q7" s="53"/>
      <c r="R7" s="53"/>
      <c r="S7" s="53"/>
      <c r="T7" s="53"/>
      <c r="U7" s="53"/>
      <c r="V7" s="53"/>
      <c r="W7" s="53"/>
      <c r="X7" s="53"/>
      <c r="Y7" s="53"/>
    </row>
    <row r="8" spans="1:25" ht="39" customHeight="1" x14ac:dyDescent="0.35">
      <c r="A8" s="53"/>
      <c r="B8" s="122" t="s">
        <v>346</v>
      </c>
      <c r="C8" s="123"/>
      <c r="D8" s="124" t="s">
        <v>488</v>
      </c>
      <c r="E8" s="125"/>
      <c r="F8" s="125"/>
      <c r="G8" s="125"/>
      <c r="H8" s="125"/>
      <c r="I8" s="53"/>
      <c r="J8" s="53"/>
      <c r="K8" s="53"/>
      <c r="L8" s="53"/>
      <c r="M8" s="53"/>
      <c r="N8" s="53"/>
      <c r="O8" s="53"/>
      <c r="P8" s="53"/>
      <c r="Q8" s="53"/>
      <c r="R8" s="53"/>
      <c r="S8" s="53"/>
      <c r="T8" s="53"/>
      <c r="U8" s="53"/>
      <c r="V8" s="53"/>
      <c r="W8" s="53"/>
      <c r="X8" s="53"/>
      <c r="Y8" s="53"/>
    </row>
    <row r="9" spans="1:25" ht="39" customHeight="1" x14ac:dyDescent="0.35">
      <c r="A9" s="53"/>
      <c r="B9" s="122" t="s">
        <v>347</v>
      </c>
      <c r="C9" s="123"/>
      <c r="D9" s="124">
        <v>4578300</v>
      </c>
      <c r="E9" s="125"/>
      <c r="F9" s="125"/>
      <c r="G9" s="125"/>
      <c r="H9" s="125"/>
      <c r="I9" s="53"/>
      <c r="J9" s="53"/>
      <c r="K9" s="53"/>
      <c r="L9" s="53"/>
      <c r="M9" s="53"/>
      <c r="N9" s="53"/>
      <c r="O9" s="53"/>
      <c r="P9" s="53"/>
      <c r="Q9" s="53"/>
      <c r="R9" s="53"/>
      <c r="S9" s="53"/>
      <c r="T9" s="53"/>
      <c r="U9" s="53"/>
      <c r="V9" s="53"/>
      <c r="W9" s="53"/>
      <c r="X9" s="53"/>
      <c r="Y9" s="53"/>
    </row>
    <row r="10" spans="1:25" ht="39" customHeight="1" x14ac:dyDescent="0.35">
      <c r="A10" s="53"/>
      <c r="B10" s="122" t="s">
        <v>348</v>
      </c>
      <c r="C10" s="123"/>
      <c r="D10" s="124" t="s">
        <v>489</v>
      </c>
      <c r="E10" s="125"/>
      <c r="F10" s="125"/>
      <c r="G10" s="125"/>
      <c r="H10" s="125"/>
      <c r="I10" s="53"/>
      <c r="J10" s="53"/>
      <c r="K10" s="53"/>
      <c r="L10" s="53"/>
      <c r="M10" s="53"/>
      <c r="N10" s="53"/>
      <c r="O10" s="53"/>
      <c r="P10" s="53"/>
      <c r="Q10" s="53"/>
      <c r="R10" s="53"/>
      <c r="S10" s="53"/>
      <c r="T10" s="53"/>
      <c r="U10" s="53"/>
      <c r="V10" s="53"/>
      <c r="W10" s="53"/>
      <c r="X10" s="53"/>
      <c r="Y10" s="53"/>
    </row>
    <row r="11" spans="1:25" ht="39" customHeight="1" x14ac:dyDescent="0.35">
      <c r="A11" s="53"/>
      <c r="B11" s="122" t="s">
        <v>349</v>
      </c>
      <c r="C11" s="123"/>
      <c r="D11" s="124" t="s">
        <v>1</v>
      </c>
      <c r="E11" s="125"/>
      <c r="F11" s="125"/>
      <c r="G11" s="125"/>
      <c r="H11" s="125"/>
      <c r="I11" s="53"/>
      <c r="J11" s="53"/>
      <c r="K11" s="53"/>
      <c r="L11" s="53"/>
      <c r="M11" s="53"/>
      <c r="N11" s="53"/>
      <c r="O11" s="53"/>
      <c r="P11" s="53"/>
      <c r="Q11" s="53"/>
      <c r="R11" s="53"/>
      <c r="S11" s="53"/>
      <c r="T11" s="53"/>
      <c r="U11" s="53"/>
      <c r="V11" s="53"/>
      <c r="W11" s="53"/>
      <c r="X11" s="53"/>
      <c r="Y11" s="53"/>
    </row>
    <row r="12" spans="1:25" ht="16" customHeight="1" x14ac:dyDescent="0.35">
      <c r="A12" s="53"/>
      <c r="B12" s="53"/>
      <c r="C12" s="53"/>
      <c r="D12" s="53"/>
      <c r="E12" s="53"/>
      <c r="F12" s="53"/>
      <c r="G12" s="53"/>
      <c r="H12" s="53"/>
      <c r="I12" s="53"/>
      <c r="J12" s="53"/>
      <c r="K12" s="53"/>
      <c r="L12" s="53"/>
      <c r="M12" s="53"/>
      <c r="N12" s="53"/>
      <c r="O12" s="53"/>
      <c r="P12" s="53"/>
      <c r="Q12" s="53"/>
      <c r="R12" s="53"/>
      <c r="S12" s="53"/>
      <c r="T12" s="53"/>
      <c r="U12" s="53"/>
      <c r="V12" s="53"/>
      <c r="W12" s="53"/>
      <c r="X12" s="53"/>
      <c r="Y12" s="53"/>
    </row>
    <row r="13" spans="1:25" ht="24.65" customHeight="1" x14ac:dyDescent="0.35">
      <c r="A13" s="53"/>
      <c r="B13" s="127" t="s">
        <v>369</v>
      </c>
      <c r="C13" s="127"/>
      <c r="D13" s="127"/>
      <c r="E13" s="112" t="s">
        <v>370</v>
      </c>
      <c r="F13" s="127" t="s">
        <v>371</v>
      </c>
      <c r="G13" s="127"/>
      <c r="H13" s="53"/>
      <c r="I13" s="53"/>
      <c r="J13" s="53"/>
      <c r="K13" s="53"/>
      <c r="L13" s="53"/>
      <c r="M13" s="53"/>
      <c r="N13" s="53"/>
      <c r="O13" s="53"/>
      <c r="P13" s="53"/>
      <c r="Q13" s="53"/>
      <c r="R13" s="53"/>
      <c r="S13" s="53"/>
      <c r="T13" s="53"/>
      <c r="U13" s="53"/>
      <c r="V13" s="53"/>
      <c r="W13" s="53"/>
      <c r="X13" s="53"/>
      <c r="Y13" s="53"/>
    </row>
    <row r="14" spans="1:25" ht="24.65" customHeight="1" x14ac:dyDescent="0.35">
      <c r="A14" s="53"/>
      <c r="B14" s="126" t="s">
        <v>372</v>
      </c>
      <c r="C14" s="126"/>
      <c r="D14" s="126"/>
      <c r="E14" s="111">
        <v>2</v>
      </c>
      <c r="F14" s="128">
        <f>(161535*2)*12</f>
        <v>3876840</v>
      </c>
      <c r="G14" s="128"/>
      <c r="H14" s="53"/>
      <c r="I14" s="53"/>
      <c r="J14" s="53"/>
      <c r="K14" s="53"/>
      <c r="L14" s="53"/>
      <c r="M14" s="53"/>
      <c r="N14" s="53"/>
      <c r="O14" s="53"/>
      <c r="P14" s="53"/>
      <c r="Q14" s="53"/>
      <c r="R14" s="53"/>
      <c r="S14" s="53"/>
      <c r="T14" s="53"/>
      <c r="U14" s="53"/>
      <c r="V14" s="53"/>
      <c r="W14" s="53"/>
      <c r="X14" s="53"/>
      <c r="Y14" s="53"/>
    </row>
    <row r="15" spans="1:25" ht="24.65" customHeight="1" x14ac:dyDescent="0.35">
      <c r="A15" s="53"/>
      <c r="B15" s="126" t="s">
        <v>373</v>
      </c>
      <c r="C15" s="126"/>
      <c r="D15" s="126"/>
      <c r="E15" s="111">
        <v>0</v>
      </c>
      <c r="F15" s="128"/>
      <c r="G15" s="128"/>
      <c r="H15" s="53"/>
      <c r="I15" s="53"/>
      <c r="J15" s="53"/>
      <c r="K15" s="53"/>
      <c r="L15" s="53"/>
      <c r="M15" s="53"/>
      <c r="N15" s="53"/>
      <c r="O15" s="53"/>
      <c r="P15" s="53"/>
      <c r="Q15" s="53"/>
      <c r="R15" s="53"/>
      <c r="S15" s="53"/>
      <c r="T15" s="53"/>
      <c r="U15" s="53"/>
      <c r="V15" s="53"/>
      <c r="W15" s="53"/>
      <c r="X15" s="53"/>
      <c r="Y15" s="53"/>
    </row>
    <row r="16" spans="1:25" ht="24.65" customHeight="1" x14ac:dyDescent="0.35">
      <c r="A16" s="53"/>
      <c r="B16" s="126" t="s">
        <v>374</v>
      </c>
      <c r="C16" s="126"/>
      <c r="D16" s="126"/>
      <c r="E16" s="111">
        <v>2</v>
      </c>
      <c r="F16" s="128">
        <f>(161535*2)*12</f>
        <v>3876840</v>
      </c>
      <c r="G16" s="128"/>
      <c r="H16" s="53"/>
      <c r="I16" s="53"/>
      <c r="J16" s="53"/>
      <c r="K16" s="53"/>
      <c r="L16" s="53"/>
      <c r="M16" s="53"/>
      <c r="N16" s="53"/>
      <c r="O16" s="53"/>
      <c r="P16" s="53"/>
      <c r="Q16" s="53"/>
      <c r="R16" s="53"/>
      <c r="S16" s="53"/>
      <c r="T16" s="53"/>
      <c r="U16" s="53"/>
      <c r="V16" s="53"/>
      <c r="W16" s="53"/>
      <c r="X16" s="53"/>
      <c r="Y16" s="53"/>
    </row>
    <row r="17" spans="1:25" ht="24.65" customHeight="1" x14ac:dyDescent="0.35">
      <c r="A17" s="53"/>
      <c r="B17" s="126" t="s">
        <v>375</v>
      </c>
      <c r="C17" s="126"/>
      <c r="D17" s="126"/>
      <c r="E17" s="111">
        <v>53</v>
      </c>
      <c r="F17" s="128">
        <v>100000000</v>
      </c>
      <c r="G17" s="128"/>
      <c r="H17" s="53"/>
      <c r="I17" s="53"/>
      <c r="J17" s="53"/>
      <c r="K17" s="53"/>
      <c r="L17" s="53"/>
      <c r="M17" s="53"/>
      <c r="N17" s="53"/>
      <c r="O17" s="53"/>
      <c r="P17" s="53"/>
      <c r="Q17" s="53"/>
      <c r="R17" s="53"/>
      <c r="S17" s="53"/>
      <c r="T17" s="53"/>
      <c r="U17" s="53"/>
      <c r="V17" s="53"/>
      <c r="W17" s="53"/>
      <c r="X17" s="53"/>
      <c r="Y17" s="53"/>
    </row>
    <row r="18" spans="1:25" ht="24.65" customHeight="1" x14ac:dyDescent="0.35">
      <c r="A18" s="53"/>
      <c r="B18" s="126" t="s">
        <v>376</v>
      </c>
      <c r="C18" s="126"/>
      <c r="D18" s="126"/>
      <c r="E18" s="111">
        <v>0</v>
      </c>
      <c r="F18" s="128">
        <v>0</v>
      </c>
      <c r="G18" s="128"/>
      <c r="H18" s="53"/>
      <c r="I18" s="53"/>
      <c r="J18" s="53"/>
      <c r="K18" s="53"/>
      <c r="L18" s="53"/>
      <c r="M18" s="53"/>
      <c r="N18" s="53"/>
      <c r="O18" s="53"/>
      <c r="P18" s="53"/>
      <c r="Q18" s="53"/>
      <c r="R18" s="53"/>
      <c r="S18" s="53"/>
      <c r="T18" s="53"/>
      <c r="U18" s="53"/>
      <c r="V18" s="53"/>
      <c r="W18" s="53"/>
      <c r="X18" s="53"/>
      <c r="Y18" s="53"/>
    </row>
    <row r="19" spans="1:25" ht="24.65" customHeight="1" x14ac:dyDescent="0.35">
      <c r="A19" s="53"/>
      <c r="B19" s="126" t="s">
        <v>377</v>
      </c>
      <c r="C19" s="126"/>
      <c r="D19" s="126"/>
      <c r="E19" s="111">
        <v>0</v>
      </c>
      <c r="F19" s="128">
        <v>0</v>
      </c>
      <c r="G19" s="128"/>
      <c r="H19" s="53"/>
      <c r="I19" s="53"/>
      <c r="J19" s="53"/>
      <c r="K19" s="53"/>
      <c r="L19" s="53"/>
      <c r="M19" s="53"/>
      <c r="N19" s="53"/>
      <c r="O19" s="53"/>
      <c r="P19" s="53"/>
      <c r="Q19" s="53"/>
      <c r="R19" s="53"/>
      <c r="S19" s="53"/>
      <c r="T19" s="53"/>
      <c r="U19" s="53"/>
      <c r="V19" s="53"/>
      <c r="W19" s="53"/>
      <c r="X19" s="53"/>
      <c r="Y19" s="53"/>
    </row>
    <row r="20" spans="1:25" ht="24.65" customHeight="1" x14ac:dyDescent="0.35">
      <c r="A20" s="53"/>
      <c r="B20" s="126" t="s">
        <v>378</v>
      </c>
      <c r="C20" s="126"/>
      <c r="D20" s="126"/>
      <c r="E20" s="111">
        <v>0</v>
      </c>
      <c r="F20" s="128">
        <v>0</v>
      </c>
      <c r="G20" s="128"/>
      <c r="H20" s="53"/>
      <c r="I20" s="53"/>
      <c r="J20" s="53"/>
      <c r="K20" s="53"/>
      <c r="L20" s="53"/>
      <c r="M20" s="53"/>
      <c r="N20" s="53"/>
      <c r="O20" s="53"/>
      <c r="P20" s="53"/>
      <c r="Q20" s="53"/>
      <c r="R20" s="53"/>
      <c r="S20" s="53"/>
      <c r="T20" s="53"/>
      <c r="U20" s="53"/>
      <c r="V20" s="53"/>
      <c r="W20" s="53"/>
      <c r="X20" s="53"/>
      <c r="Y20" s="53"/>
    </row>
    <row r="21" spans="1:25" ht="16" customHeight="1" x14ac:dyDescent="0.35">
      <c r="A21" s="53"/>
      <c r="B21" s="53"/>
      <c r="C21" s="53"/>
      <c r="D21" s="53"/>
      <c r="E21" s="53"/>
      <c r="F21" s="53"/>
      <c r="G21" s="53"/>
      <c r="H21" s="53"/>
      <c r="I21" s="53"/>
      <c r="J21" s="53"/>
      <c r="K21" s="53"/>
      <c r="L21" s="53"/>
      <c r="M21" s="53"/>
      <c r="N21" s="53"/>
      <c r="O21" s="53"/>
      <c r="P21" s="53"/>
      <c r="Q21" s="53"/>
      <c r="R21" s="53"/>
      <c r="S21" s="53"/>
      <c r="T21" s="53"/>
      <c r="U21" s="53"/>
      <c r="V21" s="53"/>
      <c r="W21" s="53"/>
      <c r="X21" s="53"/>
      <c r="Y21" s="53"/>
    </row>
    <row r="22" spans="1:25" ht="24.65" customHeight="1" x14ac:dyDescent="0.35">
      <c r="A22" s="53"/>
      <c r="B22" s="127" t="s">
        <v>379</v>
      </c>
      <c r="C22" s="127"/>
      <c r="D22" s="127"/>
      <c r="E22" s="127"/>
      <c r="F22" s="127"/>
      <c r="G22" s="53"/>
      <c r="H22" s="53"/>
      <c r="I22" s="53"/>
      <c r="J22" s="53"/>
      <c r="K22" s="53"/>
      <c r="L22" s="53"/>
      <c r="M22" s="53"/>
      <c r="N22" s="53"/>
      <c r="O22" s="53"/>
      <c r="P22" s="53"/>
      <c r="Q22" s="53"/>
      <c r="R22" s="53"/>
      <c r="S22" s="53"/>
      <c r="T22" s="53"/>
      <c r="U22" s="53"/>
      <c r="V22" s="53"/>
      <c r="W22" s="53"/>
      <c r="X22" s="53"/>
      <c r="Y22" s="53"/>
    </row>
    <row r="23" spans="1:25" ht="24.65" customHeight="1" x14ac:dyDescent="0.35">
      <c r="A23" s="53"/>
      <c r="B23" s="126" t="s">
        <v>380</v>
      </c>
      <c r="C23" s="126"/>
      <c r="D23" s="126"/>
      <c r="E23" s="126"/>
      <c r="F23" s="109" t="s">
        <v>126</v>
      </c>
      <c r="G23" s="53"/>
      <c r="H23" s="53"/>
      <c r="I23" s="53"/>
      <c r="J23" s="53"/>
      <c r="K23" s="53"/>
      <c r="L23" s="53"/>
      <c r="M23" s="53"/>
      <c r="N23" s="53"/>
      <c r="O23" s="53"/>
      <c r="P23" s="53"/>
      <c r="Q23" s="53"/>
      <c r="R23" s="53"/>
      <c r="S23" s="53"/>
      <c r="T23" s="53"/>
      <c r="U23" s="53"/>
      <c r="V23" s="53"/>
      <c r="W23" s="53"/>
      <c r="X23" s="53"/>
      <c r="Y23" s="53"/>
    </row>
    <row r="24" spans="1:25" ht="24.65" customHeight="1" x14ac:dyDescent="0.35">
      <c r="A24" s="53"/>
      <c r="B24" s="126" t="s">
        <v>381</v>
      </c>
      <c r="C24" s="126"/>
      <c r="D24" s="126"/>
      <c r="E24" s="126"/>
      <c r="F24" s="109" t="s">
        <v>130</v>
      </c>
      <c r="G24" s="53"/>
      <c r="H24" s="53"/>
      <c r="I24" s="53"/>
      <c r="J24" s="53"/>
      <c r="K24" s="53"/>
      <c r="L24" s="53"/>
      <c r="M24" s="53"/>
      <c r="N24" s="53"/>
      <c r="O24" s="53"/>
      <c r="P24" s="53"/>
      <c r="Q24" s="53"/>
      <c r="R24" s="53"/>
      <c r="S24" s="53"/>
      <c r="T24" s="53"/>
      <c r="U24" s="53"/>
      <c r="V24" s="53"/>
      <c r="W24" s="53"/>
      <c r="X24" s="53"/>
      <c r="Y24" s="53"/>
    </row>
    <row r="25" spans="1:25" ht="24.65" customHeight="1" x14ac:dyDescent="0.35">
      <c r="A25" s="53"/>
      <c r="B25" s="126" t="s">
        <v>382</v>
      </c>
      <c r="C25" s="126"/>
      <c r="D25" s="126"/>
      <c r="E25" s="126"/>
      <c r="F25" s="109" t="s">
        <v>126</v>
      </c>
      <c r="G25" s="53"/>
      <c r="H25" s="53"/>
      <c r="I25" s="53"/>
      <c r="J25" s="53"/>
      <c r="K25" s="53"/>
      <c r="L25" s="53"/>
      <c r="M25" s="53"/>
      <c r="N25" s="53"/>
      <c r="O25" s="53"/>
      <c r="P25" s="53"/>
      <c r="Q25" s="53"/>
      <c r="R25" s="53"/>
      <c r="S25" s="53"/>
      <c r="T25" s="53"/>
      <c r="U25" s="53"/>
      <c r="V25" s="53"/>
      <c r="W25" s="53"/>
      <c r="X25" s="53"/>
      <c r="Y25" s="53"/>
    </row>
    <row r="26" spans="1:25" ht="24.65" customHeight="1" x14ac:dyDescent="0.35">
      <c r="A26" s="53"/>
      <c r="B26" s="126" t="s">
        <v>383</v>
      </c>
      <c r="C26" s="126"/>
      <c r="D26" s="126"/>
      <c r="E26" s="126"/>
      <c r="F26" s="109" t="s">
        <v>130</v>
      </c>
      <c r="G26" s="53"/>
      <c r="H26" s="53"/>
      <c r="I26" s="53"/>
      <c r="J26" s="53"/>
      <c r="K26" s="53"/>
      <c r="L26" s="53"/>
      <c r="M26" s="53"/>
      <c r="N26" s="53"/>
      <c r="O26" s="53"/>
      <c r="P26" s="53"/>
      <c r="Q26" s="53"/>
      <c r="R26" s="53"/>
      <c r="S26" s="53"/>
      <c r="T26" s="53"/>
      <c r="U26" s="53"/>
      <c r="V26" s="53"/>
      <c r="W26" s="53"/>
      <c r="X26" s="53"/>
      <c r="Y26" s="53"/>
    </row>
    <row r="27" spans="1:25" ht="24.65" customHeight="1" x14ac:dyDescent="0.35">
      <c r="A27" s="53"/>
      <c r="B27" s="126" t="s">
        <v>384</v>
      </c>
      <c r="C27" s="126"/>
      <c r="D27" s="126"/>
      <c r="E27" s="126"/>
      <c r="F27" s="109" t="s">
        <v>126</v>
      </c>
      <c r="G27" s="53"/>
      <c r="H27" s="53"/>
      <c r="I27" s="53"/>
      <c r="J27" s="53"/>
      <c r="K27" s="53"/>
      <c r="L27" s="53"/>
      <c r="M27" s="53"/>
      <c r="N27" s="53"/>
      <c r="O27" s="53"/>
      <c r="P27" s="53"/>
      <c r="Q27" s="53"/>
      <c r="R27" s="53"/>
      <c r="S27" s="53"/>
      <c r="T27" s="53"/>
      <c r="U27" s="53"/>
      <c r="V27" s="53"/>
      <c r="W27" s="53"/>
      <c r="X27" s="53"/>
      <c r="Y27" s="53"/>
    </row>
    <row r="28" spans="1:25" ht="24.65" customHeight="1" x14ac:dyDescent="0.35">
      <c r="A28" s="53"/>
      <c r="B28" s="126" t="s">
        <v>385</v>
      </c>
      <c r="C28" s="126"/>
      <c r="D28" s="126"/>
      <c r="E28" s="126"/>
      <c r="F28" s="110" t="s">
        <v>519</v>
      </c>
      <c r="G28" s="53"/>
      <c r="H28" s="53"/>
      <c r="I28" s="53"/>
      <c r="J28" s="53"/>
      <c r="K28" s="53"/>
      <c r="L28" s="53"/>
      <c r="M28" s="53"/>
      <c r="N28" s="53"/>
      <c r="O28" s="53"/>
      <c r="P28" s="53"/>
      <c r="Q28" s="53"/>
      <c r="R28" s="53"/>
      <c r="S28" s="53"/>
      <c r="T28" s="53"/>
      <c r="U28" s="53"/>
      <c r="V28" s="53"/>
      <c r="W28" s="53"/>
      <c r="X28" s="53"/>
      <c r="Y28" s="53"/>
    </row>
    <row r="29" spans="1:25" ht="16" customHeight="1" x14ac:dyDescent="0.35">
      <c r="A29" s="53"/>
      <c r="B29" s="62"/>
      <c r="C29" s="63"/>
      <c r="D29" s="53"/>
      <c r="E29" s="53"/>
      <c r="F29" s="53"/>
      <c r="G29" s="53"/>
      <c r="H29" s="53"/>
      <c r="I29" s="53"/>
      <c r="J29" s="53"/>
      <c r="K29" s="53"/>
      <c r="L29" s="53"/>
      <c r="M29" s="53"/>
      <c r="N29" s="53"/>
      <c r="O29" s="53"/>
      <c r="P29" s="53"/>
      <c r="Q29" s="53"/>
      <c r="R29" s="53"/>
      <c r="S29" s="53"/>
      <c r="T29" s="53"/>
      <c r="U29" s="53"/>
      <c r="V29" s="53"/>
      <c r="W29" s="53"/>
      <c r="X29" s="53"/>
      <c r="Y29" s="53"/>
    </row>
    <row r="30" spans="1:25" ht="24.65" customHeight="1" x14ac:dyDescent="0.35">
      <c r="A30" s="53"/>
      <c r="B30" s="127" t="s">
        <v>386</v>
      </c>
      <c r="C30" s="127"/>
      <c r="D30" s="127"/>
      <c r="E30" s="127"/>
      <c r="F30" s="127"/>
      <c r="G30" s="53"/>
      <c r="H30" s="53"/>
      <c r="I30" s="53"/>
      <c r="J30" s="53"/>
      <c r="K30" s="53"/>
      <c r="L30" s="53"/>
      <c r="M30" s="53"/>
      <c r="N30" s="53"/>
      <c r="O30" s="53"/>
      <c r="P30" s="53"/>
      <c r="Q30" s="53"/>
      <c r="R30" s="53"/>
      <c r="S30" s="53"/>
      <c r="T30" s="53"/>
      <c r="U30" s="53"/>
      <c r="V30" s="53"/>
      <c r="W30" s="53"/>
      <c r="X30" s="53"/>
      <c r="Y30" s="53"/>
    </row>
    <row r="31" spans="1:25" ht="21.65" customHeight="1" x14ac:dyDescent="0.35">
      <c r="A31" s="53"/>
      <c r="B31" s="126" t="s">
        <v>387</v>
      </c>
      <c r="C31" s="126"/>
      <c r="D31" s="126"/>
      <c r="E31" s="126"/>
      <c r="F31" s="109" t="s">
        <v>126</v>
      </c>
      <c r="G31" s="53"/>
      <c r="H31" s="53"/>
      <c r="I31" s="53"/>
      <c r="J31" s="53"/>
      <c r="K31" s="53"/>
      <c r="L31" s="53"/>
      <c r="M31" s="53"/>
      <c r="N31" s="53"/>
      <c r="O31" s="53"/>
      <c r="P31" s="53"/>
      <c r="Q31" s="53"/>
      <c r="R31" s="53"/>
      <c r="S31" s="53"/>
      <c r="T31" s="53"/>
      <c r="U31" s="53"/>
      <c r="V31" s="53"/>
      <c r="W31" s="53"/>
      <c r="X31" s="53"/>
      <c r="Y31" s="53"/>
    </row>
    <row r="32" spans="1:25" ht="21.65" customHeight="1" x14ac:dyDescent="0.35">
      <c r="A32" s="53"/>
      <c r="B32" s="126" t="s">
        <v>388</v>
      </c>
      <c r="C32" s="126"/>
      <c r="D32" s="126"/>
      <c r="E32" s="126"/>
      <c r="F32" s="109" t="s">
        <v>126</v>
      </c>
      <c r="G32" s="53"/>
      <c r="H32" s="53"/>
      <c r="I32" s="53"/>
      <c r="J32" s="53"/>
      <c r="K32" s="53"/>
      <c r="L32" s="53"/>
      <c r="M32" s="53"/>
      <c r="N32" s="53"/>
      <c r="O32" s="53"/>
      <c r="P32" s="53"/>
      <c r="Q32" s="53"/>
      <c r="R32" s="53"/>
      <c r="S32" s="53"/>
      <c r="T32" s="53"/>
      <c r="U32" s="53"/>
      <c r="V32" s="53"/>
      <c r="W32" s="53"/>
      <c r="X32" s="53"/>
      <c r="Y32" s="53"/>
    </row>
    <row r="33" spans="1:25" ht="21.65" customHeight="1" x14ac:dyDescent="0.35">
      <c r="A33" s="53"/>
      <c r="B33" s="126" t="s">
        <v>389</v>
      </c>
      <c r="C33" s="126"/>
      <c r="D33" s="126"/>
      <c r="E33" s="126"/>
      <c r="F33" s="109" t="s">
        <v>126</v>
      </c>
      <c r="G33" s="53"/>
      <c r="H33" s="53"/>
      <c r="I33" s="53"/>
      <c r="J33" s="53"/>
      <c r="K33" s="53"/>
      <c r="L33" s="53"/>
      <c r="M33" s="53"/>
      <c r="N33" s="53"/>
      <c r="O33" s="53"/>
      <c r="P33" s="53"/>
      <c r="Q33" s="53"/>
      <c r="R33" s="53"/>
      <c r="S33" s="53"/>
      <c r="T33" s="53"/>
      <c r="U33" s="53"/>
      <c r="V33" s="53"/>
      <c r="W33" s="53"/>
      <c r="X33" s="53"/>
      <c r="Y33" s="53"/>
    </row>
    <row r="34" spans="1:25" ht="29.5" customHeight="1" x14ac:dyDescent="0.35">
      <c r="A34" s="53"/>
      <c r="B34" s="126" t="s">
        <v>390</v>
      </c>
      <c r="C34" s="126"/>
      <c r="D34" s="126"/>
      <c r="E34" s="126"/>
      <c r="F34" s="109" t="s">
        <v>130</v>
      </c>
      <c r="G34" s="53"/>
      <c r="H34" s="53"/>
      <c r="I34" s="53"/>
      <c r="J34" s="53"/>
      <c r="K34" s="53"/>
      <c r="L34" s="53"/>
      <c r="M34" s="53"/>
      <c r="N34" s="53"/>
      <c r="O34" s="53"/>
      <c r="P34" s="53"/>
      <c r="Q34" s="53"/>
      <c r="R34" s="53"/>
      <c r="S34" s="53"/>
      <c r="T34" s="53"/>
      <c r="U34" s="53"/>
      <c r="V34" s="53"/>
      <c r="W34" s="53"/>
      <c r="X34" s="53"/>
      <c r="Y34" s="53"/>
    </row>
    <row r="35" spans="1:25" ht="21.65" customHeight="1" x14ac:dyDescent="0.35">
      <c r="A35" s="53"/>
      <c r="B35" s="126" t="s">
        <v>385</v>
      </c>
      <c r="C35" s="126"/>
      <c r="D35" s="126"/>
      <c r="E35" s="126"/>
      <c r="F35" s="110"/>
      <c r="G35" s="53"/>
      <c r="H35" s="53"/>
      <c r="I35" s="53"/>
      <c r="J35" s="53"/>
      <c r="K35" s="53"/>
      <c r="L35" s="53"/>
      <c r="M35" s="53"/>
      <c r="N35" s="53"/>
      <c r="O35" s="53"/>
      <c r="P35" s="53"/>
      <c r="Q35" s="53"/>
      <c r="R35" s="53"/>
      <c r="S35" s="53"/>
      <c r="T35" s="53"/>
      <c r="U35" s="53"/>
      <c r="V35" s="53"/>
      <c r="W35" s="53"/>
      <c r="X35" s="53"/>
      <c r="Y35" s="53"/>
    </row>
    <row r="36" spans="1:25" ht="16" customHeight="1" x14ac:dyDescent="0.35">
      <c r="A36" s="53"/>
      <c r="B36" s="62"/>
      <c r="C36" s="63"/>
      <c r="D36" s="53"/>
      <c r="E36" s="53"/>
      <c r="F36" s="53"/>
      <c r="G36" s="53"/>
      <c r="H36" s="53"/>
      <c r="I36" s="53"/>
      <c r="J36" s="53"/>
      <c r="K36" s="53"/>
      <c r="L36" s="53"/>
      <c r="M36" s="53"/>
      <c r="N36" s="53"/>
      <c r="O36" s="53"/>
      <c r="P36" s="53"/>
      <c r="Q36" s="53"/>
      <c r="R36" s="53"/>
      <c r="S36" s="53"/>
      <c r="T36" s="53"/>
      <c r="U36" s="53"/>
      <c r="V36" s="53"/>
      <c r="W36" s="53"/>
      <c r="X36" s="53"/>
      <c r="Y36" s="53"/>
    </row>
    <row r="37" spans="1:25" ht="24.65" customHeight="1" x14ac:dyDescent="0.35">
      <c r="A37" s="53"/>
      <c r="B37" s="127" t="s">
        <v>446</v>
      </c>
      <c r="C37" s="127"/>
      <c r="D37" s="127"/>
      <c r="E37" s="127"/>
      <c r="F37" s="127"/>
      <c r="G37" s="53"/>
      <c r="H37" s="53"/>
      <c r="I37" s="53"/>
      <c r="J37" s="53"/>
      <c r="K37" s="53"/>
      <c r="L37" s="53"/>
      <c r="M37" s="53"/>
      <c r="N37" s="53"/>
      <c r="O37" s="53"/>
      <c r="P37" s="53"/>
      <c r="Q37" s="53"/>
      <c r="R37" s="53"/>
      <c r="S37" s="53"/>
      <c r="T37" s="53"/>
      <c r="U37" s="53"/>
      <c r="V37" s="53"/>
      <c r="W37" s="53"/>
      <c r="X37" s="53"/>
      <c r="Y37" s="53"/>
    </row>
    <row r="38" spans="1:25" ht="21.65" customHeight="1" x14ac:dyDescent="0.35">
      <c r="A38" s="53"/>
      <c r="B38" s="126" t="s">
        <v>391</v>
      </c>
      <c r="C38" s="126"/>
      <c r="D38" s="126"/>
      <c r="E38" s="126"/>
      <c r="F38" s="109">
        <v>0</v>
      </c>
      <c r="G38" s="53"/>
      <c r="H38" s="53"/>
      <c r="I38" s="53"/>
      <c r="J38" s="53"/>
      <c r="K38" s="53"/>
      <c r="L38" s="53"/>
      <c r="M38" s="53"/>
      <c r="N38" s="53"/>
      <c r="O38" s="53"/>
      <c r="P38" s="53"/>
      <c r="Q38" s="53"/>
      <c r="R38" s="53"/>
      <c r="S38" s="53"/>
      <c r="T38" s="53"/>
      <c r="U38" s="53"/>
      <c r="V38" s="53"/>
      <c r="W38" s="53"/>
      <c r="X38" s="53"/>
      <c r="Y38" s="53"/>
    </row>
    <row r="39" spans="1:25" ht="21.65" customHeight="1" x14ac:dyDescent="0.35">
      <c r="A39" s="53"/>
      <c r="B39" s="126" t="s">
        <v>392</v>
      </c>
      <c r="C39" s="126"/>
      <c r="D39" s="126"/>
      <c r="E39" s="126"/>
      <c r="F39" s="109">
        <v>0</v>
      </c>
      <c r="G39" s="53"/>
      <c r="H39" s="53"/>
      <c r="I39" s="53"/>
      <c r="J39" s="53"/>
      <c r="K39" s="53"/>
      <c r="L39" s="53"/>
      <c r="M39" s="53"/>
      <c r="N39" s="53"/>
      <c r="O39" s="53"/>
      <c r="P39" s="53"/>
      <c r="Q39" s="53"/>
      <c r="R39" s="53"/>
      <c r="S39" s="53"/>
      <c r="T39" s="53"/>
      <c r="U39" s="53"/>
      <c r="V39" s="53"/>
      <c r="W39" s="53"/>
      <c r="X39" s="53"/>
      <c r="Y39" s="53"/>
    </row>
    <row r="40" spans="1:25" ht="21.65" customHeight="1" x14ac:dyDescent="0.35">
      <c r="A40" s="53"/>
      <c r="B40" s="126" t="s">
        <v>393</v>
      </c>
      <c r="C40" s="126"/>
      <c r="D40" s="126"/>
      <c r="E40" s="126"/>
      <c r="F40" s="109">
        <v>0</v>
      </c>
      <c r="G40" s="53"/>
      <c r="H40" s="53"/>
      <c r="I40" s="53"/>
      <c r="J40" s="53"/>
      <c r="K40" s="53"/>
      <c r="L40" s="53"/>
      <c r="M40" s="53"/>
      <c r="N40" s="53"/>
      <c r="O40" s="53"/>
      <c r="P40" s="53"/>
      <c r="Q40" s="53"/>
      <c r="R40" s="53"/>
      <c r="S40" s="53"/>
      <c r="T40" s="53"/>
      <c r="U40" s="53"/>
      <c r="V40" s="53"/>
      <c r="W40" s="53"/>
      <c r="X40" s="53"/>
      <c r="Y40" s="53"/>
    </row>
    <row r="41" spans="1:25" ht="21.65" customHeight="1" x14ac:dyDescent="0.35">
      <c r="A41" s="53"/>
      <c r="B41" s="126" t="s">
        <v>394</v>
      </c>
      <c r="C41" s="126"/>
      <c r="D41" s="126"/>
      <c r="E41" s="126"/>
      <c r="F41" s="109">
        <v>0</v>
      </c>
      <c r="G41" s="53"/>
      <c r="H41" s="53"/>
      <c r="I41" s="53"/>
      <c r="J41" s="53"/>
      <c r="K41" s="53"/>
      <c r="L41" s="53"/>
      <c r="M41" s="53"/>
      <c r="N41" s="53"/>
      <c r="O41" s="53"/>
      <c r="P41" s="53"/>
      <c r="Q41" s="53"/>
      <c r="R41" s="53"/>
      <c r="S41" s="53"/>
      <c r="T41" s="53"/>
      <c r="U41" s="53"/>
      <c r="V41" s="53"/>
      <c r="W41" s="53"/>
      <c r="X41" s="53"/>
      <c r="Y41" s="53"/>
    </row>
    <row r="42" spans="1:25" ht="21.65" customHeight="1" x14ac:dyDescent="0.35">
      <c r="A42" s="53"/>
      <c r="B42" s="126" t="s">
        <v>395</v>
      </c>
      <c r="C42" s="126"/>
      <c r="D42" s="126"/>
      <c r="E42" s="126"/>
      <c r="F42" s="109">
        <v>3</v>
      </c>
      <c r="G42" s="53"/>
      <c r="H42" s="53"/>
      <c r="I42" s="53"/>
      <c r="J42" s="53"/>
      <c r="K42" s="53"/>
      <c r="L42" s="53"/>
      <c r="M42" s="53"/>
      <c r="N42" s="53"/>
      <c r="O42" s="53"/>
      <c r="P42" s="53"/>
      <c r="Q42" s="53"/>
      <c r="R42" s="53"/>
      <c r="S42" s="53"/>
      <c r="T42" s="53"/>
      <c r="U42" s="53"/>
      <c r="V42" s="53"/>
      <c r="W42" s="53"/>
      <c r="X42" s="53"/>
      <c r="Y42" s="53"/>
    </row>
    <row r="43" spans="1:25" ht="16" customHeight="1" x14ac:dyDescent="0.35">
      <c r="A43" s="53"/>
      <c r="B43" s="53"/>
      <c r="C43" s="53"/>
      <c r="D43" s="53"/>
      <c r="E43" s="53"/>
      <c r="F43" s="53"/>
      <c r="G43" s="53"/>
      <c r="H43" s="53"/>
      <c r="I43" s="53"/>
      <c r="J43" s="53"/>
      <c r="K43" s="53"/>
      <c r="L43" s="53"/>
      <c r="M43" s="53"/>
      <c r="N43" s="53"/>
      <c r="O43" s="53"/>
      <c r="P43" s="53"/>
      <c r="Q43" s="53"/>
      <c r="R43" s="53"/>
      <c r="S43" s="53"/>
      <c r="T43" s="53"/>
      <c r="U43" s="53"/>
      <c r="V43" s="53"/>
      <c r="W43" s="53"/>
      <c r="X43" s="53"/>
      <c r="Y43" s="53"/>
    </row>
    <row r="44" spans="1:25" ht="25" customHeight="1" x14ac:dyDescent="0.35">
      <c r="A44" s="53"/>
      <c r="B44" s="127" t="s">
        <v>396</v>
      </c>
      <c r="C44" s="127"/>
      <c r="D44" s="127"/>
      <c r="E44" s="127"/>
      <c r="F44" s="127"/>
      <c r="G44" s="53"/>
      <c r="H44" s="53"/>
      <c r="I44" s="53"/>
      <c r="J44" s="53"/>
      <c r="K44" s="53"/>
      <c r="L44" s="53"/>
      <c r="M44" s="53"/>
      <c r="N44" s="53"/>
      <c r="O44" s="53"/>
      <c r="P44" s="53"/>
      <c r="Q44" s="53"/>
      <c r="R44" s="53"/>
      <c r="S44" s="53"/>
      <c r="T44" s="53"/>
      <c r="U44" s="53"/>
      <c r="V44" s="53"/>
      <c r="W44" s="53"/>
      <c r="X44" s="53"/>
      <c r="Y44" s="53"/>
    </row>
    <row r="45" spans="1:25" ht="20.5" customHeight="1" x14ac:dyDescent="0.35">
      <c r="A45" s="53"/>
      <c r="B45" s="126" t="s">
        <v>397</v>
      </c>
      <c r="C45" s="126"/>
      <c r="D45" s="126"/>
      <c r="E45" s="126"/>
      <c r="F45" s="109" t="s">
        <v>130</v>
      </c>
      <c r="G45" s="53"/>
      <c r="H45" s="53"/>
      <c r="I45" s="53"/>
      <c r="J45" s="53"/>
      <c r="K45" s="53"/>
      <c r="L45" s="53"/>
      <c r="M45" s="53"/>
      <c r="N45" s="53"/>
      <c r="O45" s="53"/>
      <c r="P45" s="53"/>
      <c r="Q45" s="53"/>
      <c r="R45" s="53"/>
      <c r="S45" s="53"/>
      <c r="T45" s="53"/>
      <c r="U45" s="53"/>
      <c r="V45" s="53"/>
      <c r="W45" s="53"/>
      <c r="X45" s="53"/>
      <c r="Y45" s="53"/>
    </row>
    <row r="46" spans="1:25" ht="20.5" customHeight="1" x14ac:dyDescent="0.35">
      <c r="A46" s="53"/>
      <c r="B46" s="126" t="s">
        <v>398</v>
      </c>
      <c r="C46" s="126"/>
      <c r="D46" s="126"/>
      <c r="E46" s="126"/>
      <c r="F46" s="109" t="s">
        <v>130</v>
      </c>
      <c r="G46" s="53"/>
      <c r="H46" s="53"/>
      <c r="I46" s="53"/>
      <c r="J46" s="53"/>
      <c r="K46" s="53"/>
      <c r="L46" s="53"/>
      <c r="M46" s="53"/>
      <c r="N46" s="53"/>
      <c r="O46" s="53"/>
      <c r="P46" s="53"/>
      <c r="Q46" s="53"/>
      <c r="R46" s="53"/>
      <c r="S46" s="53"/>
      <c r="T46" s="53"/>
      <c r="U46" s="53"/>
      <c r="V46" s="53"/>
      <c r="W46" s="53"/>
      <c r="X46" s="53"/>
      <c r="Y46" s="53"/>
    </row>
    <row r="47" spans="1:25" ht="20.5" customHeight="1" x14ac:dyDescent="0.35">
      <c r="A47" s="53"/>
      <c r="B47" s="126" t="s">
        <v>399</v>
      </c>
      <c r="C47" s="126"/>
      <c r="D47" s="126"/>
      <c r="E47" s="126"/>
      <c r="F47" s="109" t="s">
        <v>130</v>
      </c>
      <c r="G47" s="53"/>
      <c r="H47" s="53"/>
      <c r="I47" s="53"/>
      <c r="J47" s="53"/>
      <c r="K47" s="53"/>
      <c r="L47" s="53"/>
      <c r="M47" s="53"/>
      <c r="N47" s="53"/>
      <c r="O47" s="53"/>
      <c r="P47" s="53"/>
      <c r="Q47" s="53"/>
      <c r="R47" s="53"/>
      <c r="S47" s="53"/>
      <c r="T47" s="53"/>
      <c r="U47" s="53"/>
      <c r="V47" s="53"/>
      <c r="W47" s="53"/>
      <c r="X47" s="53"/>
      <c r="Y47" s="53"/>
    </row>
    <row r="48" spans="1:25" ht="20.5" customHeight="1" x14ac:dyDescent="0.35">
      <c r="A48" s="53"/>
      <c r="B48" s="126" t="s">
        <v>400</v>
      </c>
      <c r="C48" s="126"/>
      <c r="D48" s="126"/>
      <c r="E48" s="126"/>
      <c r="F48" s="109" t="s">
        <v>130</v>
      </c>
      <c r="G48" s="53"/>
      <c r="H48" s="53"/>
      <c r="I48" s="53"/>
      <c r="J48" s="53"/>
      <c r="K48" s="53"/>
      <c r="L48" s="53"/>
      <c r="M48" s="53"/>
      <c r="N48" s="53"/>
      <c r="O48" s="53"/>
      <c r="P48" s="53"/>
      <c r="Q48" s="53"/>
      <c r="R48" s="53"/>
      <c r="S48" s="53"/>
      <c r="T48" s="53"/>
      <c r="U48" s="53"/>
      <c r="V48" s="53"/>
      <c r="W48" s="53"/>
      <c r="X48" s="53"/>
      <c r="Y48" s="53"/>
    </row>
    <row r="49" spans="1:25" ht="20.5" customHeight="1" x14ac:dyDescent="0.35">
      <c r="A49" s="53"/>
      <c r="B49" s="126" t="s">
        <v>401</v>
      </c>
      <c r="C49" s="126"/>
      <c r="D49" s="126"/>
      <c r="E49" s="126"/>
      <c r="F49" s="109" t="s">
        <v>130</v>
      </c>
      <c r="G49" s="53"/>
      <c r="H49" s="53"/>
      <c r="I49" s="53"/>
      <c r="J49" s="53"/>
      <c r="K49" s="53"/>
      <c r="L49" s="53"/>
      <c r="M49" s="53"/>
      <c r="N49" s="53"/>
      <c r="O49" s="53"/>
      <c r="P49" s="53"/>
      <c r="Q49" s="53"/>
      <c r="R49" s="53"/>
      <c r="S49" s="53"/>
      <c r="T49" s="53"/>
      <c r="U49" s="53"/>
      <c r="V49" s="53"/>
      <c r="W49" s="53"/>
      <c r="X49" s="53"/>
      <c r="Y49" s="53"/>
    </row>
    <row r="50" spans="1:25" ht="20.5" customHeight="1" x14ac:dyDescent="0.35">
      <c r="A50" s="53"/>
      <c r="B50" s="126" t="s">
        <v>402</v>
      </c>
      <c r="C50" s="126"/>
      <c r="D50" s="126"/>
      <c r="E50" s="126"/>
      <c r="F50" s="109" t="s">
        <v>130</v>
      </c>
      <c r="G50" s="53"/>
      <c r="H50" s="53"/>
      <c r="I50" s="53"/>
      <c r="J50" s="53"/>
      <c r="K50" s="53"/>
      <c r="L50" s="53"/>
      <c r="M50" s="53"/>
      <c r="N50" s="53"/>
      <c r="O50" s="53"/>
      <c r="P50" s="53"/>
      <c r="Q50" s="53"/>
      <c r="R50" s="53"/>
      <c r="S50" s="53"/>
      <c r="T50" s="53"/>
      <c r="U50" s="53"/>
      <c r="V50" s="53"/>
      <c r="W50" s="53"/>
      <c r="X50" s="53"/>
      <c r="Y50" s="53"/>
    </row>
    <row r="51" spans="1:25" ht="20.5" customHeight="1" x14ac:dyDescent="0.35">
      <c r="A51" s="53"/>
      <c r="B51" s="126" t="s">
        <v>403</v>
      </c>
      <c r="C51" s="126"/>
      <c r="D51" s="126"/>
      <c r="E51" s="126"/>
      <c r="F51" s="109" t="s">
        <v>130</v>
      </c>
      <c r="G51" s="53"/>
      <c r="H51" s="53"/>
      <c r="I51" s="53"/>
      <c r="J51" s="53"/>
      <c r="K51" s="53"/>
      <c r="L51" s="53"/>
      <c r="M51" s="53"/>
      <c r="N51" s="53"/>
      <c r="O51" s="53"/>
      <c r="P51" s="53"/>
      <c r="Q51" s="53"/>
      <c r="R51" s="53"/>
      <c r="S51" s="53"/>
      <c r="T51" s="53"/>
      <c r="U51" s="53"/>
      <c r="V51" s="53"/>
      <c r="W51" s="53"/>
      <c r="X51" s="53"/>
      <c r="Y51" s="53"/>
    </row>
    <row r="52" spans="1:25" ht="20.5" customHeight="1" x14ac:dyDescent="0.35">
      <c r="A52" s="53"/>
      <c r="B52" s="126" t="s">
        <v>404</v>
      </c>
      <c r="C52" s="126"/>
      <c r="D52" s="126"/>
      <c r="E52" s="126"/>
      <c r="F52" s="109" t="s">
        <v>126</v>
      </c>
      <c r="G52" s="53"/>
      <c r="H52" s="53"/>
      <c r="I52" s="53"/>
      <c r="J52" s="53"/>
      <c r="K52" s="53"/>
      <c r="L52" s="53"/>
      <c r="M52" s="53"/>
      <c r="N52" s="53"/>
      <c r="O52" s="53"/>
      <c r="P52" s="53"/>
      <c r="Q52" s="53"/>
      <c r="R52" s="53"/>
      <c r="S52" s="53"/>
      <c r="T52" s="53"/>
      <c r="U52" s="53"/>
      <c r="V52" s="53"/>
      <c r="W52" s="53"/>
      <c r="X52" s="53"/>
      <c r="Y52" s="53"/>
    </row>
    <row r="53" spans="1:25" ht="20.5" customHeight="1" x14ac:dyDescent="0.35">
      <c r="A53" s="53"/>
      <c r="B53" s="126" t="s">
        <v>2</v>
      </c>
      <c r="C53" s="126"/>
      <c r="D53" s="126"/>
      <c r="E53" s="126"/>
      <c r="F53" s="109" t="s">
        <v>126</v>
      </c>
      <c r="G53" s="53"/>
      <c r="H53" s="53"/>
      <c r="I53" s="53"/>
      <c r="J53" s="53"/>
      <c r="K53" s="53"/>
      <c r="L53" s="53"/>
      <c r="M53" s="53"/>
      <c r="N53" s="53"/>
      <c r="O53" s="53"/>
      <c r="P53" s="53"/>
      <c r="Q53" s="53"/>
      <c r="R53" s="53"/>
      <c r="S53" s="53"/>
      <c r="T53" s="53"/>
      <c r="U53" s="53"/>
      <c r="V53" s="53"/>
      <c r="W53" s="53"/>
      <c r="X53" s="53"/>
      <c r="Y53" s="53"/>
    </row>
    <row r="54" spans="1:25" ht="20.5" customHeight="1" x14ac:dyDescent="0.35">
      <c r="A54" s="53"/>
      <c r="B54" s="126" t="s">
        <v>405</v>
      </c>
      <c r="C54" s="126"/>
      <c r="D54" s="126"/>
      <c r="E54" s="126"/>
      <c r="F54" s="109" t="s">
        <v>130</v>
      </c>
      <c r="G54" s="53"/>
      <c r="H54" s="53"/>
      <c r="I54" s="53"/>
      <c r="J54" s="53"/>
      <c r="K54" s="53"/>
      <c r="L54" s="53"/>
      <c r="M54" s="53"/>
      <c r="N54" s="53"/>
      <c r="O54" s="53"/>
      <c r="P54" s="53"/>
      <c r="Q54" s="53"/>
      <c r="R54" s="53"/>
      <c r="S54" s="53"/>
      <c r="T54" s="53"/>
      <c r="U54" s="53"/>
      <c r="V54" s="53"/>
      <c r="W54" s="53"/>
      <c r="X54" s="53"/>
      <c r="Y54" s="53"/>
    </row>
    <row r="55" spans="1:25" ht="20.5" customHeight="1" x14ac:dyDescent="0.35">
      <c r="A55" s="53"/>
      <c r="B55" s="126" t="s">
        <v>385</v>
      </c>
      <c r="C55" s="126"/>
      <c r="D55" s="126"/>
      <c r="E55" s="126"/>
      <c r="F55" s="109"/>
      <c r="G55" s="53"/>
      <c r="H55" s="53"/>
      <c r="I55" s="53"/>
      <c r="J55" s="53"/>
      <c r="K55" s="53"/>
      <c r="L55" s="53"/>
      <c r="M55" s="53"/>
      <c r="N55" s="53"/>
      <c r="O55" s="53"/>
      <c r="P55" s="53"/>
      <c r="Q55" s="53"/>
      <c r="R55" s="53"/>
      <c r="S55" s="53"/>
      <c r="T55" s="53"/>
      <c r="U55" s="53"/>
      <c r="V55" s="53"/>
      <c r="W55" s="53"/>
      <c r="X55" s="53"/>
      <c r="Y55" s="53"/>
    </row>
    <row r="56" spans="1:25" ht="16" customHeight="1" x14ac:dyDescent="0.35">
      <c r="A56" s="53"/>
      <c r="B56" s="53"/>
      <c r="C56" s="53"/>
      <c r="D56" s="53"/>
      <c r="E56" s="53"/>
      <c r="F56" s="53"/>
      <c r="G56" s="53"/>
      <c r="H56" s="53"/>
      <c r="I56" s="53"/>
      <c r="J56" s="53"/>
      <c r="K56" s="53"/>
      <c r="L56" s="53"/>
      <c r="M56" s="53"/>
      <c r="N56" s="53"/>
      <c r="O56" s="53"/>
      <c r="P56" s="53"/>
      <c r="Q56" s="53"/>
      <c r="R56" s="53"/>
      <c r="S56" s="53"/>
      <c r="T56" s="53"/>
      <c r="U56" s="53"/>
      <c r="V56" s="53"/>
      <c r="W56" s="53"/>
      <c r="X56" s="53"/>
      <c r="Y56" s="53"/>
    </row>
    <row r="57" spans="1:25" ht="28" customHeight="1" x14ac:dyDescent="0.35">
      <c r="A57" s="53"/>
      <c r="B57" s="118" t="s">
        <v>406</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row>
    <row r="58" spans="1:25" ht="19.5" customHeight="1" x14ac:dyDescent="0.35">
      <c r="A58" s="53"/>
      <c r="B58" s="130" t="s">
        <v>407</v>
      </c>
      <c r="C58" s="130"/>
      <c r="D58" s="131"/>
      <c r="E58" s="108" t="s">
        <v>408</v>
      </c>
      <c r="F58" s="108" t="s">
        <v>409</v>
      </c>
      <c r="G58" s="108" t="s">
        <v>410</v>
      </c>
      <c r="H58" s="108" t="s">
        <v>411</v>
      </c>
      <c r="I58" s="127" t="s">
        <v>412</v>
      </c>
      <c r="J58" s="127"/>
      <c r="K58" s="108" t="s">
        <v>450</v>
      </c>
      <c r="L58" s="108" t="s">
        <v>451</v>
      </c>
      <c r="M58" s="108" t="s">
        <v>465</v>
      </c>
      <c r="N58" s="108" t="s">
        <v>466</v>
      </c>
      <c r="O58" s="108" t="s">
        <v>467</v>
      </c>
      <c r="P58" s="108" t="s">
        <v>468</v>
      </c>
      <c r="Q58" s="108" t="s">
        <v>469</v>
      </c>
      <c r="R58" s="108" t="s">
        <v>470</v>
      </c>
      <c r="S58" s="108" t="s">
        <v>471</v>
      </c>
      <c r="T58" s="108" t="s">
        <v>472</v>
      </c>
      <c r="U58" s="108" t="s">
        <v>473</v>
      </c>
      <c r="V58" s="108" t="s">
        <v>474</v>
      </c>
      <c r="W58" s="108" t="s">
        <v>475</v>
      </c>
      <c r="X58" s="108" t="s">
        <v>476</v>
      </c>
      <c r="Y58" s="108" t="s">
        <v>477</v>
      </c>
    </row>
    <row r="59" spans="1:25" ht="19.5" customHeight="1" x14ac:dyDescent="0.35">
      <c r="A59" s="53"/>
      <c r="B59" s="119"/>
      <c r="C59" s="119"/>
      <c r="D59" s="132"/>
      <c r="E59" s="114" t="s">
        <v>490</v>
      </c>
      <c r="F59" s="114" t="s">
        <v>491</v>
      </c>
      <c r="G59" s="114"/>
      <c r="H59" s="114"/>
      <c r="I59" s="120"/>
      <c r="J59" s="121"/>
      <c r="K59" s="114"/>
      <c r="L59" s="114"/>
      <c r="M59" s="114"/>
      <c r="N59" s="114"/>
      <c r="O59" s="114"/>
      <c r="P59" s="114"/>
      <c r="Q59" s="114"/>
      <c r="R59" s="114"/>
      <c r="S59" s="114"/>
      <c r="T59" s="114"/>
      <c r="U59" s="114"/>
      <c r="V59" s="114"/>
      <c r="W59" s="114"/>
      <c r="X59" s="114"/>
      <c r="Y59" s="114"/>
    </row>
    <row r="60" spans="1:25" ht="29.15" customHeight="1" x14ac:dyDescent="0.35">
      <c r="A60" s="53"/>
      <c r="B60" s="126" t="s">
        <v>413</v>
      </c>
      <c r="C60" s="126"/>
      <c r="D60" s="126"/>
      <c r="E60" s="109" t="s">
        <v>127</v>
      </c>
      <c r="F60" s="109" t="s">
        <v>127</v>
      </c>
      <c r="G60" s="109"/>
      <c r="H60" s="109"/>
      <c r="I60" s="129"/>
      <c r="J60" s="129"/>
      <c r="K60" s="109"/>
      <c r="L60" s="109"/>
      <c r="M60" s="109"/>
      <c r="N60" s="109"/>
      <c r="O60" s="109"/>
      <c r="P60" s="109"/>
      <c r="Q60" s="109"/>
      <c r="R60" s="109"/>
      <c r="S60" s="109"/>
      <c r="T60" s="109"/>
      <c r="U60" s="109"/>
      <c r="V60" s="109"/>
      <c r="W60" s="109"/>
      <c r="X60" s="109"/>
      <c r="Y60" s="109"/>
    </row>
    <row r="61" spans="1:25" ht="29.15" customHeight="1" x14ac:dyDescent="0.35">
      <c r="A61" s="53"/>
      <c r="B61" s="126" t="s">
        <v>414</v>
      </c>
      <c r="C61" s="126"/>
      <c r="D61" s="126"/>
      <c r="E61" s="109" t="s">
        <v>127</v>
      </c>
      <c r="F61" s="109" t="s">
        <v>131</v>
      </c>
      <c r="G61" s="109"/>
      <c r="H61" s="109"/>
      <c r="I61" s="129"/>
      <c r="J61" s="129"/>
      <c r="K61" s="109"/>
      <c r="L61" s="109"/>
      <c r="M61" s="109"/>
      <c r="N61" s="109"/>
      <c r="O61" s="109"/>
      <c r="P61" s="109"/>
      <c r="Q61" s="109"/>
      <c r="R61" s="109"/>
      <c r="S61" s="109"/>
      <c r="T61" s="109"/>
      <c r="U61" s="109"/>
      <c r="V61" s="109"/>
      <c r="W61" s="109"/>
      <c r="X61" s="109"/>
      <c r="Y61" s="109"/>
    </row>
    <row r="62" spans="1:25" ht="29.15" customHeight="1" x14ac:dyDescent="0.35">
      <c r="A62" s="53"/>
      <c r="B62" s="126" t="s">
        <v>415</v>
      </c>
      <c r="C62" s="126"/>
      <c r="D62" s="126"/>
      <c r="E62" s="109" t="s">
        <v>127</v>
      </c>
      <c r="F62" s="109" t="s">
        <v>127</v>
      </c>
      <c r="G62" s="109"/>
      <c r="H62" s="109"/>
      <c r="I62" s="129"/>
      <c r="J62" s="129"/>
      <c r="K62" s="109"/>
      <c r="L62" s="109"/>
      <c r="M62" s="109"/>
      <c r="N62" s="109"/>
      <c r="O62" s="109"/>
      <c r="P62" s="109"/>
      <c r="Q62" s="109"/>
      <c r="R62" s="109"/>
      <c r="S62" s="109"/>
      <c r="T62" s="109"/>
      <c r="U62" s="109"/>
      <c r="V62" s="109"/>
      <c r="W62" s="109"/>
      <c r="X62" s="109"/>
      <c r="Y62" s="109"/>
    </row>
    <row r="63" spans="1:25" ht="29.15" customHeight="1" x14ac:dyDescent="0.35">
      <c r="A63" s="53"/>
      <c r="B63" s="126" t="s">
        <v>416</v>
      </c>
      <c r="C63" s="126"/>
      <c r="D63" s="126"/>
      <c r="E63" s="109" t="s">
        <v>127</v>
      </c>
      <c r="F63" s="109" t="s">
        <v>127</v>
      </c>
      <c r="G63" s="109"/>
      <c r="H63" s="109"/>
      <c r="I63" s="129"/>
      <c r="J63" s="129"/>
      <c r="K63" s="109"/>
      <c r="L63" s="109"/>
      <c r="M63" s="109"/>
      <c r="N63" s="109"/>
      <c r="O63" s="109"/>
      <c r="P63" s="109"/>
      <c r="Q63" s="109"/>
      <c r="R63" s="109"/>
      <c r="S63" s="109"/>
      <c r="T63" s="109"/>
      <c r="U63" s="109"/>
      <c r="V63" s="109"/>
      <c r="W63" s="109"/>
      <c r="X63" s="109"/>
      <c r="Y63" s="109"/>
    </row>
    <row r="64" spans="1:25" ht="29.15" customHeight="1" x14ac:dyDescent="0.35">
      <c r="A64" s="53"/>
      <c r="B64" s="126" t="s">
        <v>417</v>
      </c>
      <c r="C64" s="126"/>
      <c r="D64" s="126"/>
      <c r="E64" s="109" t="s">
        <v>127</v>
      </c>
      <c r="F64" s="109" t="s">
        <v>127</v>
      </c>
      <c r="G64" s="109"/>
      <c r="H64" s="109"/>
      <c r="I64" s="129"/>
      <c r="J64" s="129"/>
      <c r="K64" s="109"/>
      <c r="L64" s="109"/>
      <c r="M64" s="109"/>
      <c r="N64" s="109"/>
      <c r="O64" s="109"/>
      <c r="P64" s="109"/>
      <c r="Q64" s="109"/>
      <c r="R64" s="109"/>
      <c r="S64" s="109"/>
      <c r="T64" s="109"/>
      <c r="U64" s="109"/>
      <c r="V64" s="109"/>
      <c r="W64" s="109"/>
      <c r="X64" s="109"/>
      <c r="Y64" s="109"/>
    </row>
    <row r="65" spans="1:25" ht="29.15" customHeight="1" x14ac:dyDescent="0.35">
      <c r="A65" s="53"/>
      <c r="B65" s="126" t="s">
        <v>2</v>
      </c>
      <c r="C65" s="126"/>
      <c r="D65" s="126"/>
      <c r="E65" s="109" t="s">
        <v>127</v>
      </c>
      <c r="F65" s="109" t="s">
        <v>127</v>
      </c>
      <c r="G65" s="109"/>
      <c r="H65" s="109"/>
      <c r="I65" s="129"/>
      <c r="J65" s="129"/>
      <c r="K65" s="109"/>
      <c r="L65" s="109"/>
      <c r="M65" s="109"/>
      <c r="N65" s="109"/>
      <c r="O65" s="109"/>
      <c r="P65" s="109"/>
      <c r="Q65" s="109"/>
      <c r="R65" s="109"/>
      <c r="S65" s="109"/>
      <c r="T65" s="109"/>
      <c r="U65" s="109"/>
      <c r="V65" s="109"/>
      <c r="W65" s="109"/>
      <c r="X65" s="109"/>
      <c r="Y65" s="109"/>
    </row>
    <row r="66" spans="1:25" ht="12.75" customHeight="1" x14ac:dyDescent="0.35">
      <c r="A66" s="53"/>
      <c r="B66" s="53"/>
      <c r="C66" s="53"/>
      <c r="D66" s="53"/>
      <c r="E66" s="53"/>
      <c r="F66" s="53"/>
      <c r="G66" s="53"/>
      <c r="H66" s="53"/>
      <c r="I66" s="53"/>
      <c r="J66" s="53"/>
      <c r="K66" s="53"/>
      <c r="L66" s="53"/>
      <c r="M66" s="53"/>
      <c r="N66" s="53"/>
      <c r="O66" s="53"/>
      <c r="P66" s="53"/>
      <c r="Q66" s="53"/>
      <c r="R66" s="53"/>
      <c r="S66" s="53"/>
      <c r="T66" s="53"/>
      <c r="U66" s="53"/>
      <c r="V66" s="53"/>
      <c r="W66" s="53"/>
      <c r="X66" s="53"/>
      <c r="Y66" s="53"/>
    </row>
    <row r="67" spans="1:25" ht="12.75" customHeight="1" x14ac:dyDescent="0.35">
      <c r="A67" s="53"/>
      <c r="B67" s="53"/>
      <c r="C67" s="53"/>
      <c r="D67" s="53"/>
      <c r="E67" s="53"/>
      <c r="F67" s="53"/>
      <c r="G67" s="53"/>
      <c r="H67" s="53"/>
      <c r="I67" s="53"/>
      <c r="J67" s="53"/>
      <c r="K67" s="53"/>
      <c r="L67" s="53"/>
      <c r="M67" s="53"/>
      <c r="N67" s="53"/>
      <c r="O67" s="53"/>
      <c r="P67" s="53"/>
      <c r="Q67" s="53"/>
      <c r="R67" s="53"/>
      <c r="S67" s="53"/>
      <c r="T67" s="53"/>
      <c r="U67" s="53"/>
      <c r="V67" s="53"/>
      <c r="W67" s="53"/>
      <c r="X67" s="53"/>
      <c r="Y67" s="53"/>
    </row>
    <row r="68" spans="1:25" ht="12.75" customHeight="1" x14ac:dyDescent="0.35">
      <c r="A68" s="53"/>
      <c r="B68" s="53"/>
      <c r="C68" s="53"/>
      <c r="D68" s="53"/>
      <c r="E68" s="53"/>
      <c r="F68" s="53"/>
      <c r="G68" s="53"/>
      <c r="H68" s="53"/>
      <c r="I68" s="53"/>
      <c r="J68" s="53"/>
      <c r="K68" s="53"/>
      <c r="L68" s="53"/>
      <c r="M68" s="53"/>
      <c r="N68" s="53"/>
      <c r="O68" s="53"/>
      <c r="P68" s="53"/>
      <c r="Q68" s="53"/>
      <c r="R68" s="53"/>
      <c r="S68" s="53"/>
      <c r="T68" s="53"/>
      <c r="U68" s="53"/>
      <c r="V68" s="53"/>
      <c r="W68" s="53"/>
      <c r="X68" s="53"/>
      <c r="Y68" s="53"/>
    </row>
    <row r="69" spans="1:25" ht="12.75" customHeight="1" x14ac:dyDescent="0.35">
      <c r="A69" s="53"/>
      <c r="B69" s="53"/>
      <c r="C69" s="53"/>
      <c r="D69" s="53"/>
      <c r="E69" s="53"/>
      <c r="F69" s="53"/>
      <c r="G69" s="53"/>
      <c r="H69" s="53"/>
      <c r="I69" s="53"/>
      <c r="J69" s="53"/>
      <c r="K69" s="53"/>
      <c r="L69" s="53"/>
      <c r="M69" s="53"/>
      <c r="N69" s="53"/>
      <c r="O69" s="53"/>
      <c r="P69" s="53"/>
      <c r="Q69" s="53"/>
      <c r="R69" s="53"/>
      <c r="S69" s="53"/>
      <c r="T69" s="53"/>
      <c r="U69" s="53"/>
      <c r="V69" s="53"/>
      <c r="W69" s="53"/>
      <c r="X69" s="53"/>
      <c r="Y69" s="53"/>
    </row>
    <row r="70" spans="1:25" ht="12.75" customHeight="1" x14ac:dyDescent="0.35">
      <c r="A70" s="53"/>
      <c r="B70" s="53"/>
      <c r="C70" s="53"/>
      <c r="D70" s="53"/>
      <c r="E70" s="53"/>
      <c r="F70" s="53"/>
      <c r="G70" s="53"/>
      <c r="H70" s="53"/>
      <c r="I70" s="53"/>
      <c r="J70" s="53"/>
      <c r="K70" s="53"/>
      <c r="L70" s="53"/>
      <c r="M70" s="53"/>
      <c r="N70" s="53"/>
      <c r="O70" s="53"/>
      <c r="P70" s="53"/>
      <c r="Q70" s="53"/>
      <c r="R70" s="53"/>
      <c r="S70" s="53"/>
      <c r="T70" s="53"/>
      <c r="U70" s="53"/>
      <c r="V70" s="53"/>
      <c r="W70" s="53"/>
      <c r="X70" s="53"/>
      <c r="Y70" s="53"/>
    </row>
    <row r="71" spans="1:25" ht="12.75" customHeight="1" x14ac:dyDescent="0.35">
      <c r="A71" s="53"/>
      <c r="B71" s="53"/>
      <c r="C71" s="53"/>
      <c r="D71" s="53"/>
      <c r="E71" s="53"/>
      <c r="F71" s="53"/>
      <c r="G71" s="53"/>
      <c r="H71" s="53"/>
      <c r="I71" s="53"/>
      <c r="J71" s="53"/>
      <c r="K71" s="53"/>
      <c r="L71" s="53"/>
      <c r="M71" s="53"/>
      <c r="N71" s="53"/>
      <c r="O71" s="53"/>
      <c r="P71" s="53"/>
      <c r="Q71" s="53"/>
      <c r="R71" s="53"/>
      <c r="S71" s="53"/>
      <c r="T71" s="53"/>
      <c r="U71" s="53"/>
      <c r="V71" s="53"/>
      <c r="W71" s="53"/>
      <c r="X71" s="53"/>
      <c r="Y71" s="53"/>
    </row>
    <row r="72" spans="1:25" ht="12.75" customHeight="1" x14ac:dyDescent="0.35">
      <c r="A72" s="53"/>
      <c r="B72" s="53"/>
      <c r="C72" s="53"/>
      <c r="D72" s="53"/>
      <c r="E72" s="53"/>
      <c r="F72" s="53"/>
      <c r="G72" s="53"/>
      <c r="H72" s="53"/>
      <c r="I72" s="53"/>
      <c r="J72" s="53"/>
      <c r="K72" s="53"/>
      <c r="L72" s="53"/>
      <c r="M72" s="53"/>
      <c r="N72" s="53"/>
      <c r="O72" s="53"/>
      <c r="P72" s="53"/>
      <c r="Q72" s="53"/>
      <c r="R72" s="53"/>
      <c r="S72" s="53"/>
      <c r="T72" s="53"/>
      <c r="U72" s="53"/>
      <c r="V72" s="53"/>
      <c r="W72" s="53"/>
      <c r="X72" s="53"/>
      <c r="Y72" s="53"/>
    </row>
    <row r="73" spans="1:25" ht="12.75" customHeight="1" x14ac:dyDescent="0.35">
      <c r="A73" s="53"/>
      <c r="B73" s="53"/>
      <c r="C73" s="53"/>
      <c r="D73" s="53"/>
      <c r="E73" s="53"/>
      <c r="F73" s="53"/>
      <c r="G73" s="53"/>
      <c r="H73" s="53"/>
      <c r="I73" s="53"/>
      <c r="J73" s="53"/>
      <c r="K73" s="53"/>
      <c r="L73" s="53"/>
      <c r="M73" s="53"/>
      <c r="N73" s="53"/>
      <c r="O73" s="53"/>
      <c r="P73" s="53"/>
      <c r="Q73" s="53"/>
      <c r="R73" s="53"/>
      <c r="S73" s="53"/>
      <c r="T73" s="53"/>
      <c r="U73" s="53"/>
      <c r="V73" s="53"/>
      <c r="W73" s="53"/>
      <c r="X73" s="53"/>
      <c r="Y73" s="53"/>
    </row>
    <row r="74" spans="1:25" ht="12.75" customHeight="1" x14ac:dyDescent="0.35">
      <c r="A74" s="53"/>
      <c r="B74" s="53"/>
      <c r="C74" s="53"/>
      <c r="D74" s="53"/>
      <c r="E74" s="53"/>
      <c r="F74" s="53"/>
      <c r="G74" s="53"/>
      <c r="H74" s="53"/>
      <c r="I74" s="53"/>
      <c r="J74" s="53"/>
      <c r="K74" s="53"/>
      <c r="L74" s="53"/>
      <c r="M74" s="53"/>
      <c r="N74" s="53"/>
      <c r="O74" s="53"/>
      <c r="P74" s="53"/>
      <c r="Q74" s="53"/>
      <c r="R74" s="53"/>
      <c r="S74" s="53"/>
      <c r="T74" s="53"/>
      <c r="U74" s="53"/>
      <c r="V74" s="53"/>
      <c r="W74" s="53"/>
      <c r="X74" s="53"/>
      <c r="Y74" s="53"/>
    </row>
    <row r="75" spans="1:25" ht="12.75" customHeight="1" x14ac:dyDescent="0.35">
      <c r="A75" s="53"/>
      <c r="B75" s="53"/>
      <c r="C75" s="53"/>
      <c r="D75" s="53"/>
      <c r="E75" s="53"/>
      <c r="F75" s="53"/>
      <c r="G75" s="53"/>
      <c r="H75" s="53"/>
      <c r="I75" s="53"/>
      <c r="J75" s="53"/>
      <c r="K75" s="53"/>
      <c r="L75" s="53"/>
      <c r="M75" s="53"/>
      <c r="N75" s="53"/>
      <c r="O75" s="53"/>
      <c r="P75" s="53"/>
      <c r="Q75" s="53"/>
      <c r="R75" s="53"/>
      <c r="S75" s="53"/>
      <c r="T75" s="53"/>
      <c r="U75" s="53"/>
      <c r="V75" s="53"/>
      <c r="W75" s="53"/>
      <c r="X75" s="53"/>
      <c r="Y75" s="53"/>
    </row>
    <row r="76" spans="1:25" ht="12.75" customHeight="1" x14ac:dyDescent="0.35">
      <c r="A76" s="53"/>
      <c r="B76" s="53"/>
      <c r="C76" s="53"/>
      <c r="D76" s="53"/>
      <c r="E76" s="53"/>
      <c r="F76" s="53"/>
      <c r="G76" s="53"/>
      <c r="H76" s="53"/>
      <c r="I76" s="53"/>
      <c r="J76" s="53"/>
      <c r="K76" s="53"/>
      <c r="L76" s="53"/>
      <c r="M76" s="53"/>
      <c r="N76" s="53"/>
      <c r="O76" s="53"/>
      <c r="P76" s="53"/>
      <c r="Q76" s="53"/>
      <c r="R76" s="53"/>
      <c r="S76" s="53"/>
      <c r="T76" s="53"/>
      <c r="U76" s="53"/>
      <c r="V76" s="53"/>
      <c r="W76" s="53"/>
      <c r="X76" s="53"/>
      <c r="Y76" s="53"/>
    </row>
    <row r="77" spans="1:25" ht="12.75" customHeight="1" x14ac:dyDescent="0.35">
      <c r="A77" s="53"/>
      <c r="B77" s="53"/>
      <c r="C77" s="53"/>
      <c r="D77" s="53"/>
      <c r="E77" s="53"/>
      <c r="F77" s="53"/>
      <c r="G77" s="53"/>
      <c r="H77" s="53"/>
      <c r="I77" s="53"/>
      <c r="J77" s="53"/>
      <c r="K77" s="53"/>
      <c r="L77" s="53"/>
      <c r="M77" s="53"/>
      <c r="N77" s="53"/>
      <c r="O77" s="53"/>
      <c r="P77" s="53"/>
      <c r="Q77" s="53"/>
      <c r="R77" s="53"/>
      <c r="S77" s="53"/>
      <c r="T77" s="53"/>
      <c r="U77" s="53"/>
      <c r="V77" s="53"/>
      <c r="W77" s="53"/>
      <c r="X77" s="53"/>
      <c r="Y77" s="53"/>
    </row>
    <row r="78" spans="1:25" ht="12.75" customHeight="1" x14ac:dyDescent="0.35">
      <c r="A78" s="53"/>
      <c r="B78" s="53"/>
      <c r="C78" s="53"/>
      <c r="D78" s="53"/>
      <c r="E78" s="53"/>
      <c r="F78" s="53"/>
      <c r="G78" s="53"/>
      <c r="H78" s="53"/>
      <c r="I78" s="53"/>
      <c r="J78" s="53"/>
      <c r="K78" s="53"/>
      <c r="L78" s="53"/>
      <c r="M78" s="53"/>
      <c r="N78" s="53"/>
      <c r="O78" s="53"/>
      <c r="P78" s="53"/>
      <c r="Q78" s="53"/>
      <c r="R78" s="53"/>
      <c r="S78" s="53"/>
      <c r="T78" s="53"/>
      <c r="U78" s="53"/>
      <c r="V78" s="53"/>
      <c r="W78" s="53"/>
      <c r="X78" s="53"/>
      <c r="Y78" s="53"/>
    </row>
    <row r="79" spans="1:25" ht="12.75" customHeight="1" x14ac:dyDescent="0.35">
      <c r="A79" s="53"/>
      <c r="B79" s="53"/>
      <c r="C79" s="53"/>
      <c r="D79" s="53"/>
      <c r="E79" s="53"/>
      <c r="F79" s="53"/>
      <c r="G79" s="53"/>
      <c r="H79" s="53"/>
      <c r="I79" s="53"/>
      <c r="J79" s="53"/>
      <c r="K79" s="53"/>
      <c r="L79" s="53"/>
      <c r="M79" s="53"/>
      <c r="N79" s="53"/>
      <c r="O79" s="53"/>
      <c r="P79" s="53"/>
      <c r="Q79" s="53"/>
      <c r="R79" s="53"/>
      <c r="S79" s="53"/>
      <c r="T79" s="53"/>
      <c r="U79" s="53"/>
      <c r="V79" s="53"/>
      <c r="W79" s="53"/>
      <c r="X79" s="53"/>
      <c r="Y79" s="53"/>
    </row>
    <row r="80" spans="1:25" ht="12.75" customHeight="1" x14ac:dyDescent="0.35">
      <c r="A80" s="53"/>
      <c r="B80" s="53"/>
      <c r="C80" s="53"/>
      <c r="D80" s="53"/>
      <c r="E80" s="53"/>
      <c r="F80" s="53"/>
      <c r="G80" s="53"/>
      <c r="H80" s="53"/>
      <c r="I80" s="53"/>
      <c r="J80" s="53"/>
      <c r="K80" s="53"/>
      <c r="L80" s="53"/>
      <c r="M80" s="53"/>
      <c r="N80" s="53"/>
      <c r="O80" s="53"/>
      <c r="P80" s="53"/>
      <c r="Q80" s="53"/>
      <c r="R80" s="53"/>
      <c r="S80" s="53"/>
      <c r="T80" s="53"/>
      <c r="U80" s="53"/>
      <c r="V80" s="53"/>
      <c r="W80" s="53"/>
      <c r="X80" s="53"/>
      <c r="Y80" s="53"/>
    </row>
    <row r="81" spans="1:25" ht="12.75" customHeight="1" x14ac:dyDescent="0.35">
      <c r="A81" s="53"/>
      <c r="B81" s="53"/>
      <c r="C81" s="53"/>
      <c r="D81" s="53"/>
      <c r="E81" s="53"/>
      <c r="F81" s="53"/>
      <c r="G81" s="53"/>
      <c r="H81" s="53"/>
      <c r="I81" s="53"/>
      <c r="J81" s="53"/>
      <c r="K81" s="53"/>
      <c r="L81" s="53"/>
      <c r="M81" s="53"/>
      <c r="N81" s="53"/>
      <c r="O81" s="53"/>
      <c r="P81" s="53"/>
      <c r="Q81" s="53"/>
      <c r="R81" s="53"/>
      <c r="S81" s="53"/>
      <c r="T81" s="53"/>
      <c r="U81" s="53"/>
      <c r="V81" s="53"/>
      <c r="W81" s="53"/>
      <c r="X81" s="53"/>
      <c r="Y81" s="53"/>
    </row>
    <row r="82" spans="1:25" ht="12.75" customHeight="1" x14ac:dyDescent="0.35">
      <c r="A82" s="53"/>
      <c r="B82" s="53"/>
      <c r="C82" s="53"/>
      <c r="D82" s="53"/>
      <c r="E82" s="53"/>
      <c r="F82" s="53"/>
      <c r="G82" s="53"/>
      <c r="H82" s="53"/>
      <c r="I82" s="53"/>
      <c r="J82" s="53"/>
      <c r="K82" s="53"/>
      <c r="L82" s="53"/>
      <c r="M82" s="53"/>
      <c r="N82" s="53"/>
      <c r="O82" s="53"/>
      <c r="P82" s="53"/>
      <c r="Q82" s="53"/>
      <c r="R82" s="53"/>
      <c r="S82" s="53"/>
      <c r="T82" s="53"/>
      <c r="U82" s="53"/>
      <c r="V82" s="53"/>
      <c r="W82" s="53"/>
      <c r="X82" s="53"/>
      <c r="Y82" s="53"/>
    </row>
    <row r="83" spans="1:25" ht="12.75" customHeight="1" x14ac:dyDescent="0.35">
      <c r="A83" s="53"/>
      <c r="B83" s="53"/>
      <c r="C83" s="53"/>
      <c r="D83" s="53"/>
      <c r="E83" s="53"/>
      <c r="F83" s="53"/>
      <c r="G83" s="53"/>
      <c r="H83" s="53"/>
      <c r="I83" s="53"/>
      <c r="J83" s="53"/>
      <c r="K83" s="53"/>
      <c r="L83" s="53"/>
      <c r="M83" s="53"/>
      <c r="N83" s="53"/>
      <c r="O83" s="53"/>
      <c r="P83" s="53"/>
      <c r="Q83" s="53"/>
      <c r="R83" s="53"/>
      <c r="S83" s="53"/>
      <c r="T83" s="53"/>
      <c r="U83" s="53"/>
      <c r="V83" s="53"/>
      <c r="W83" s="53"/>
      <c r="X83" s="53"/>
      <c r="Y83" s="53"/>
    </row>
    <row r="84" spans="1:25" ht="12.75" customHeight="1" x14ac:dyDescent="0.35">
      <c r="A84" s="53"/>
      <c r="B84" s="53"/>
      <c r="C84" s="53"/>
      <c r="D84" s="53"/>
      <c r="E84" s="53"/>
      <c r="F84" s="53"/>
      <c r="G84" s="53"/>
      <c r="H84" s="53"/>
      <c r="I84" s="53"/>
      <c r="J84" s="53"/>
      <c r="K84" s="53"/>
      <c r="L84" s="53"/>
      <c r="M84" s="53"/>
      <c r="N84" s="53"/>
      <c r="O84" s="53"/>
      <c r="P84" s="53"/>
      <c r="Q84" s="53"/>
      <c r="R84" s="53"/>
      <c r="S84" s="53"/>
      <c r="T84" s="53"/>
      <c r="U84" s="53"/>
      <c r="V84" s="53"/>
      <c r="W84" s="53"/>
      <c r="X84" s="53"/>
      <c r="Y84" s="53"/>
    </row>
    <row r="85" spans="1:25" ht="12.75" customHeight="1" x14ac:dyDescent="0.35">
      <c r="A85" s="53"/>
      <c r="B85" s="53"/>
      <c r="C85" s="53"/>
      <c r="D85" s="53"/>
      <c r="E85" s="53"/>
      <c r="F85" s="53"/>
      <c r="G85" s="53"/>
      <c r="H85" s="53"/>
      <c r="I85" s="53"/>
      <c r="J85" s="53"/>
      <c r="K85" s="53"/>
      <c r="L85" s="53"/>
      <c r="M85" s="53"/>
      <c r="N85" s="53"/>
      <c r="O85" s="53"/>
      <c r="P85" s="53"/>
      <c r="Q85" s="53"/>
      <c r="R85" s="53"/>
      <c r="S85" s="53"/>
      <c r="T85" s="53"/>
      <c r="U85" s="53"/>
      <c r="V85" s="53"/>
      <c r="W85" s="53"/>
      <c r="X85" s="53"/>
      <c r="Y85" s="53"/>
    </row>
    <row r="86" spans="1:25" ht="12.75" customHeight="1" x14ac:dyDescent="0.35">
      <c r="A86" s="53"/>
      <c r="B86" s="53"/>
      <c r="C86" s="53"/>
      <c r="D86" s="53"/>
      <c r="E86" s="53"/>
      <c r="F86" s="53"/>
      <c r="G86" s="53"/>
      <c r="H86" s="53"/>
      <c r="I86" s="53"/>
      <c r="J86" s="53"/>
      <c r="K86" s="53"/>
      <c r="L86" s="53"/>
      <c r="M86" s="53"/>
      <c r="N86" s="53"/>
      <c r="O86" s="53"/>
      <c r="P86" s="53"/>
      <c r="Q86" s="53"/>
      <c r="R86" s="53"/>
      <c r="S86" s="53"/>
      <c r="T86" s="53"/>
      <c r="U86" s="53"/>
      <c r="V86" s="53"/>
      <c r="W86" s="53"/>
      <c r="X86" s="53"/>
      <c r="Y86" s="53"/>
    </row>
    <row r="87" spans="1:25" ht="12.75" customHeight="1" x14ac:dyDescent="0.35">
      <c r="A87" s="53"/>
      <c r="B87" s="53"/>
      <c r="C87" s="53"/>
      <c r="D87" s="53"/>
      <c r="E87" s="53"/>
      <c r="F87" s="53"/>
      <c r="G87" s="53"/>
      <c r="H87" s="53"/>
      <c r="I87" s="53"/>
      <c r="J87" s="53"/>
      <c r="K87" s="53"/>
      <c r="L87" s="53"/>
      <c r="M87" s="53"/>
      <c r="N87" s="53"/>
      <c r="O87" s="53"/>
      <c r="P87" s="53"/>
      <c r="Q87" s="53"/>
      <c r="R87" s="53"/>
      <c r="S87" s="53"/>
      <c r="T87" s="53"/>
      <c r="U87" s="53"/>
      <c r="V87" s="53"/>
      <c r="W87" s="53"/>
      <c r="X87" s="53"/>
      <c r="Y87" s="53"/>
    </row>
    <row r="88" spans="1:25" ht="12.75" customHeight="1" x14ac:dyDescent="0.35">
      <c r="A88" s="53"/>
      <c r="B88" s="53"/>
      <c r="C88" s="53"/>
      <c r="D88" s="53"/>
      <c r="E88" s="53"/>
      <c r="F88" s="53"/>
      <c r="G88" s="53"/>
      <c r="H88" s="53"/>
      <c r="I88" s="53"/>
      <c r="J88" s="53"/>
      <c r="K88" s="53"/>
      <c r="L88" s="53"/>
      <c r="M88" s="53"/>
      <c r="N88" s="53"/>
      <c r="O88" s="53"/>
      <c r="P88" s="53"/>
      <c r="Q88" s="53"/>
      <c r="R88" s="53"/>
      <c r="S88" s="53"/>
      <c r="T88" s="53"/>
      <c r="U88" s="53"/>
      <c r="V88" s="53"/>
      <c r="W88" s="53"/>
      <c r="X88" s="53"/>
      <c r="Y88" s="53"/>
    </row>
    <row r="89" spans="1:25" ht="12.75" customHeight="1" x14ac:dyDescent="0.35">
      <c r="A89" s="53"/>
      <c r="B89" s="53"/>
      <c r="C89" s="53"/>
      <c r="D89" s="53"/>
      <c r="E89" s="53"/>
      <c r="F89" s="53"/>
      <c r="G89" s="53"/>
      <c r="H89" s="53"/>
      <c r="I89" s="53"/>
      <c r="J89" s="53"/>
      <c r="K89" s="53"/>
      <c r="L89" s="53"/>
      <c r="M89" s="53"/>
      <c r="N89" s="53"/>
      <c r="O89" s="53"/>
      <c r="P89" s="53"/>
      <c r="Q89" s="53"/>
      <c r="R89" s="53"/>
      <c r="S89" s="53"/>
      <c r="T89" s="53"/>
      <c r="U89" s="53"/>
      <c r="V89" s="53"/>
      <c r="W89" s="53"/>
      <c r="X89" s="53"/>
      <c r="Y89" s="53"/>
    </row>
    <row r="90" spans="1:25" ht="12.75" customHeight="1" x14ac:dyDescent="0.35">
      <c r="A90" s="53"/>
      <c r="B90" s="53"/>
      <c r="C90" s="53"/>
      <c r="D90" s="53"/>
      <c r="E90" s="53"/>
      <c r="F90" s="53"/>
      <c r="G90" s="53"/>
      <c r="H90" s="53"/>
      <c r="I90" s="53"/>
      <c r="J90" s="53"/>
      <c r="K90" s="53"/>
      <c r="L90" s="53"/>
      <c r="M90" s="53"/>
      <c r="N90" s="53"/>
      <c r="O90" s="53"/>
      <c r="P90" s="53"/>
      <c r="Q90" s="53"/>
      <c r="R90" s="53"/>
      <c r="S90" s="53"/>
      <c r="T90" s="53"/>
      <c r="U90" s="53"/>
      <c r="V90" s="53"/>
      <c r="W90" s="53"/>
      <c r="X90" s="53"/>
      <c r="Y90" s="53"/>
    </row>
    <row r="91" spans="1:25" ht="12.75" customHeight="1" x14ac:dyDescent="0.35">
      <c r="A91" s="53"/>
      <c r="B91" s="53"/>
      <c r="C91" s="53"/>
      <c r="D91" s="53"/>
      <c r="E91" s="53"/>
      <c r="F91" s="53"/>
      <c r="G91" s="53"/>
      <c r="H91" s="53"/>
      <c r="I91" s="53"/>
      <c r="J91" s="53"/>
      <c r="K91" s="53"/>
      <c r="L91" s="53"/>
      <c r="M91" s="53"/>
      <c r="N91" s="53"/>
      <c r="O91" s="53"/>
      <c r="P91" s="53"/>
      <c r="Q91" s="53"/>
      <c r="R91" s="53"/>
      <c r="S91" s="53"/>
      <c r="T91" s="53"/>
      <c r="U91" s="53"/>
      <c r="V91" s="53"/>
      <c r="W91" s="53"/>
      <c r="X91" s="53"/>
      <c r="Y91" s="53"/>
    </row>
    <row r="92" spans="1:25" ht="12.75" customHeight="1" x14ac:dyDescent="0.35">
      <c r="A92" s="53"/>
      <c r="B92" s="53"/>
      <c r="C92" s="53"/>
      <c r="D92" s="53"/>
      <c r="E92" s="53"/>
      <c r="F92" s="53"/>
      <c r="G92" s="53"/>
      <c r="H92" s="53"/>
      <c r="I92" s="53"/>
      <c r="J92" s="53"/>
      <c r="K92" s="53"/>
      <c r="L92" s="53"/>
      <c r="M92" s="53"/>
      <c r="N92" s="53"/>
      <c r="O92" s="53"/>
      <c r="P92" s="53"/>
      <c r="Q92" s="53"/>
      <c r="R92" s="53"/>
      <c r="S92" s="53"/>
      <c r="T92" s="53"/>
      <c r="U92" s="53"/>
      <c r="V92" s="53"/>
      <c r="W92" s="53"/>
      <c r="X92" s="53"/>
      <c r="Y92" s="53"/>
    </row>
    <row r="93" spans="1:25" ht="12.75" customHeight="1" x14ac:dyDescent="0.35">
      <c r="A93" s="53"/>
      <c r="B93" s="53"/>
      <c r="C93" s="53"/>
      <c r="D93" s="53"/>
      <c r="E93" s="53"/>
      <c r="F93" s="53"/>
      <c r="G93" s="53"/>
      <c r="H93" s="53"/>
      <c r="I93" s="53"/>
      <c r="J93" s="53"/>
      <c r="K93" s="53"/>
      <c r="L93" s="53"/>
      <c r="M93" s="53"/>
      <c r="N93" s="53"/>
      <c r="O93" s="53"/>
      <c r="P93" s="53"/>
      <c r="Q93" s="53"/>
      <c r="R93" s="53"/>
      <c r="S93" s="53"/>
      <c r="T93" s="53"/>
      <c r="U93" s="53"/>
      <c r="V93" s="53"/>
      <c r="W93" s="53"/>
      <c r="X93" s="53"/>
      <c r="Y93" s="53"/>
    </row>
    <row r="94" spans="1:25" ht="12.75" customHeight="1" x14ac:dyDescent="0.35">
      <c r="A94" s="53"/>
      <c r="B94" s="53"/>
      <c r="C94" s="53"/>
      <c r="D94" s="53"/>
      <c r="E94" s="53"/>
      <c r="F94" s="53"/>
      <c r="G94" s="53"/>
      <c r="H94" s="53"/>
      <c r="I94" s="53"/>
      <c r="J94" s="53"/>
      <c r="K94" s="53"/>
      <c r="L94" s="53"/>
      <c r="M94" s="53"/>
      <c r="N94" s="53"/>
      <c r="O94" s="53"/>
      <c r="P94" s="53"/>
      <c r="Q94" s="53"/>
      <c r="R94" s="53"/>
      <c r="S94" s="53"/>
      <c r="T94" s="53"/>
      <c r="U94" s="53"/>
      <c r="V94" s="53"/>
      <c r="W94" s="53"/>
      <c r="X94" s="53"/>
      <c r="Y94" s="53"/>
    </row>
    <row r="95" spans="1:25" ht="12.75" customHeight="1" x14ac:dyDescent="0.35">
      <c r="A95" s="53"/>
      <c r="B95" s="53"/>
      <c r="C95" s="53"/>
      <c r="D95" s="53"/>
      <c r="E95" s="53"/>
      <c r="F95" s="53"/>
      <c r="G95" s="53"/>
      <c r="H95" s="53"/>
      <c r="I95" s="53"/>
      <c r="J95" s="53"/>
      <c r="K95" s="53"/>
      <c r="L95" s="53"/>
      <c r="M95" s="53"/>
      <c r="N95" s="53"/>
      <c r="O95" s="53"/>
      <c r="P95" s="53"/>
      <c r="Q95" s="53"/>
      <c r="R95" s="53"/>
      <c r="S95" s="53"/>
      <c r="T95" s="53"/>
      <c r="U95" s="53"/>
      <c r="V95" s="53"/>
      <c r="W95" s="53"/>
      <c r="X95" s="53"/>
      <c r="Y95" s="53"/>
    </row>
    <row r="96" spans="1:25" ht="12.75" customHeight="1" x14ac:dyDescent="0.35">
      <c r="A96" s="53"/>
      <c r="B96" s="53"/>
      <c r="C96" s="53"/>
      <c r="D96" s="53"/>
      <c r="E96" s="53"/>
      <c r="F96" s="53"/>
      <c r="G96" s="53"/>
      <c r="H96" s="53"/>
      <c r="I96" s="53"/>
      <c r="J96" s="53"/>
      <c r="K96" s="53"/>
      <c r="L96" s="53"/>
      <c r="M96" s="53"/>
      <c r="N96" s="53"/>
      <c r="O96" s="53"/>
      <c r="P96" s="53"/>
      <c r="Q96" s="53"/>
      <c r="R96" s="53"/>
      <c r="S96" s="53"/>
      <c r="T96" s="53"/>
      <c r="U96" s="53"/>
      <c r="V96" s="53"/>
      <c r="W96" s="53"/>
      <c r="X96" s="53"/>
      <c r="Y96" s="53"/>
    </row>
    <row r="97" spans="1:25" ht="12.75" customHeight="1" x14ac:dyDescent="0.35">
      <c r="A97" s="53"/>
      <c r="B97" s="53"/>
      <c r="C97" s="53"/>
      <c r="D97" s="53"/>
      <c r="E97" s="53"/>
      <c r="F97" s="53"/>
      <c r="G97" s="53"/>
      <c r="H97" s="53"/>
      <c r="I97" s="53"/>
      <c r="J97" s="53"/>
      <c r="K97" s="53"/>
      <c r="L97" s="53"/>
      <c r="M97" s="53"/>
      <c r="N97" s="53"/>
      <c r="O97" s="53"/>
      <c r="P97" s="53"/>
      <c r="Q97" s="53"/>
      <c r="R97" s="53"/>
      <c r="S97" s="53"/>
      <c r="T97" s="53"/>
      <c r="U97" s="53"/>
      <c r="V97" s="53"/>
      <c r="W97" s="53"/>
      <c r="X97" s="53"/>
      <c r="Y97" s="53"/>
    </row>
    <row r="98" spans="1:25" ht="12.75" customHeight="1" x14ac:dyDescent="0.35">
      <c r="A98" s="53"/>
      <c r="B98" s="53"/>
      <c r="C98" s="53"/>
      <c r="D98" s="53"/>
      <c r="E98" s="53"/>
      <c r="F98" s="53"/>
      <c r="G98" s="53"/>
      <c r="H98" s="53"/>
      <c r="I98" s="53"/>
      <c r="J98" s="53"/>
      <c r="K98" s="53"/>
      <c r="L98" s="53"/>
      <c r="M98" s="53"/>
      <c r="N98" s="53"/>
      <c r="O98" s="53"/>
      <c r="P98" s="53"/>
      <c r="Q98" s="53"/>
      <c r="R98" s="53"/>
      <c r="S98" s="53"/>
      <c r="T98" s="53"/>
      <c r="U98" s="53"/>
      <c r="V98" s="53"/>
      <c r="W98" s="53"/>
      <c r="X98" s="53"/>
      <c r="Y98" s="53"/>
    </row>
    <row r="99" spans="1:25" ht="12.75" customHeight="1" x14ac:dyDescent="0.35">
      <c r="A99" s="53"/>
      <c r="B99" s="53"/>
      <c r="C99" s="53"/>
      <c r="D99" s="53"/>
      <c r="E99" s="53"/>
      <c r="F99" s="53"/>
      <c r="G99" s="53"/>
      <c r="H99" s="53"/>
      <c r="I99" s="53"/>
      <c r="J99" s="53"/>
      <c r="K99" s="53"/>
      <c r="L99" s="53"/>
      <c r="M99" s="53"/>
      <c r="N99" s="53"/>
      <c r="O99" s="53"/>
      <c r="P99" s="53"/>
      <c r="Q99" s="53"/>
      <c r="R99" s="53"/>
      <c r="S99" s="53"/>
      <c r="T99" s="53"/>
      <c r="U99" s="53"/>
      <c r="V99" s="53"/>
      <c r="W99" s="53"/>
      <c r="X99" s="53"/>
      <c r="Y99" s="53"/>
    </row>
    <row r="100" spans="1:25" ht="12.75" customHeight="1" x14ac:dyDescent="0.3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row>
    <row r="101" spans="1:25" ht="12.75" customHeight="1" x14ac:dyDescent="0.3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row>
    <row r="102" spans="1:25" ht="12.75" customHeight="1" x14ac:dyDescent="0.3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row>
    <row r="103" spans="1:25" ht="12.75" customHeight="1" x14ac:dyDescent="0.3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row>
    <row r="104" spans="1:25" ht="12.75" customHeight="1" x14ac:dyDescent="0.3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row>
    <row r="105" spans="1:25" ht="12.75" customHeight="1" x14ac:dyDescent="0.3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row>
    <row r="106" spans="1:25" ht="12.75" customHeight="1" x14ac:dyDescent="0.3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row>
    <row r="107" spans="1:25" ht="12.75" customHeight="1" x14ac:dyDescent="0.3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row>
    <row r="108" spans="1:25" ht="12.75" customHeight="1" x14ac:dyDescent="0.3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row>
    <row r="109" spans="1:25" ht="12.75" customHeight="1" x14ac:dyDescent="0.3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row>
    <row r="110" spans="1:25" ht="12.75" customHeight="1" x14ac:dyDescent="0.3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row>
    <row r="111" spans="1:25" ht="12.75" customHeight="1" x14ac:dyDescent="0.3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row>
    <row r="112" spans="1:25" ht="12.75" customHeight="1" x14ac:dyDescent="0.3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row>
    <row r="113" spans="1:25" ht="12.75" customHeight="1" x14ac:dyDescent="0.3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row>
    <row r="114" spans="1:25" ht="12.75" customHeight="1" x14ac:dyDescent="0.3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row>
    <row r="115" spans="1:25" ht="12.75" customHeight="1" x14ac:dyDescent="0.3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row>
    <row r="116" spans="1:25" ht="12.75" customHeight="1" x14ac:dyDescent="0.3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row>
    <row r="117" spans="1:25" ht="12.75" customHeight="1" x14ac:dyDescent="0.3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row>
    <row r="118" spans="1:25" ht="12.75" customHeight="1" x14ac:dyDescent="0.3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row>
    <row r="119" spans="1:25" ht="12.75" customHeight="1" x14ac:dyDescent="0.3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row>
    <row r="120" spans="1:25" ht="12.75" customHeight="1" x14ac:dyDescent="0.3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row>
    <row r="121" spans="1:25" ht="12.75" customHeight="1" x14ac:dyDescent="0.3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row>
    <row r="122" spans="1:25" ht="12.75" customHeight="1" x14ac:dyDescent="0.3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row>
    <row r="123" spans="1:25" ht="12.75" customHeight="1" x14ac:dyDescent="0.3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row>
    <row r="124" spans="1:25" ht="12.75" customHeight="1" x14ac:dyDescent="0.3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row>
    <row r="125" spans="1:25" ht="12.75" customHeight="1" x14ac:dyDescent="0.3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row>
    <row r="126" spans="1:25" ht="12.75" customHeight="1" x14ac:dyDescent="0.3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row>
    <row r="127" spans="1:25" ht="12.75" customHeight="1" x14ac:dyDescent="0.3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row>
    <row r="128" spans="1:25" ht="12.75" customHeight="1" x14ac:dyDescent="0.3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row>
    <row r="129" spans="1:25" ht="12.75" customHeight="1" x14ac:dyDescent="0.3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row>
    <row r="130" spans="1:25" ht="12.75" customHeight="1" x14ac:dyDescent="0.3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row>
    <row r="131" spans="1:25" ht="12.75" customHeight="1" x14ac:dyDescent="0.3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row>
    <row r="132" spans="1:25" ht="12.75" customHeight="1" x14ac:dyDescent="0.3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row>
    <row r="133" spans="1:25" ht="12.75" customHeight="1" x14ac:dyDescent="0.3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row>
    <row r="134" spans="1:25" ht="12.75" customHeight="1" x14ac:dyDescent="0.3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row>
    <row r="135" spans="1:25" ht="12.75" customHeight="1" x14ac:dyDescent="0.3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row>
    <row r="136" spans="1:25" ht="12.75" customHeight="1" x14ac:dyDescent="0.3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row>
    <row r="137" spans="1:25" ht="12.75" customHeight="1" x14ac:dyDescent="0.3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row>
    <row r="138" spans="1:25" ht="12.75" customHeight="1" x14ac:dyDescent="0.3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row>
    <row r="139" spans="1:25" ht="12.75" customHeight="1" x14ac:dyDescent="0.3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row>
    <row r="140" spans="1:25" ht="12.75" customHeight="1" x14ac:dyDescent="0.3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row>
    <row r="141" spans="1:25" ht="12.75" customHeight="1" x14ac:dyDescent="0.3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row>
    <row r="142" spans="1:25" ht="12.75" customHeight="1" x14ac:dyDescent="0.3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row>
    <row r="143" spans="1:25" ht="12.75" customHeight="1" x14ac:dyDescent="0.3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row>
    <row r="144" spans="1:25" ht="12.75" customHeight="1" x14ac:dyDescent="0.3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row>
    <row r="145" spans="1:25" ht="12.75" customHeight="1" x14ac:dyDescent="0.3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row>
    <row r="146" spans="1:25" ht="12.75" customHeight="1" x14ac:dyDescent="0.3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row>
    <row r="147" spans="1:25" ht="12.75" customHeight="1" x14ac:dyDescent="0.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row>
    <row r="148" spans="1:25" ht="12.75" customHeight="1" x14ac:dyDescent="0.3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row>
    <row r="149" spans="1:25" ht="12.75" customHeight="1" x14ac:dyDescent="0.3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row>
    <row r="150" spans="1:25" ht="12.75" customHeight="1" x14ac:dyDescent="0.3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row>
    <row r="151" spans="1:25" ht="12.75" customHeight="1" x14ac:dyDescent="0.3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row>
    <row r="152" spans="1:25" ht="12.75" customHeight="1" x14ac:dyDescent="0.3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row>
    <row r="153" spans="1:25" ht="12.75" customHeight="1" x14ac:dyDescent="0.3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row>
    <row r="154" spans="1:25" ht="12.75" customHeight="1" x14ac:dyDescent="0.3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row>
    <row r="155" spans="1:25" ht="12.75" customHeight="1" x14ac:dyDescent="0.3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row>
    <row r="156" spans="1:25" ht="12.75" customHeight="1" x14ac:dyDescent="0.3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row>
    <row r="157" spans="1:25" ht="12.75" customHeight="1" x14ac:dyDescent="0.3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row>
    <row r="158" spans="1:25" ht="12.75" customHeight="1" x14ac:dyDescent="0.3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row>
    <row r="159" spans="1:25" ht="12.75" customHeight="1" x14ac:dyDescent="0.3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row>
    <row r="160" spans="1:25" ht="12.75" customHeight="1" x14ac:dyDescent="0.3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row>
    <row r="161" spans="1:25" ht="12.75" customHeight="1" x14ac:dyDescent="0.3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row>
    <row r="162" spans="1:25" ht="12.75" customHeight="1" x14ac:dyDescent="0.3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row>
    <row r="163" spans="1:25" ht="12.75" customHeight="1" x14ac:dyDescent="0.3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row>
    <row r="164" spans="1:25" ht="12.75" customHeight="1" x14ac:dyDescent="0.3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row>
    <row r="165" spans="1:25" ht="12.75" customHeight="1" x14ac:dyDescent="0.3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row>
    <row r="166" spans="1:25" ht="12.75" customHeight="1" x14ac:dyDescent="0.3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row>
    <row r="167" spans="1:25" ht="12.75" customHeight="1" x14ac:dyDescent="0.3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row>
    <row r="168" spans="1:25" ht="12.75" customHeight="1" x14ac:dyDescent="0.3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row>
    <row r="169" spans="1:25" ht="12.75" customHeight="1" x14ac:dyDescent="0.3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row>
    <row r="170" spans="1:25" ht="12.75" customHeight="1" x14ac:dyDescent="0.3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row>
    <row r="171" spans="1:25" ht="12.75" customHeight="1" x14ac:dyDescent="0.3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row>
    <row r="172" spans="1:25" ht="12.75" customHeight="1" x14ac:dyDescent="0.3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row>
    <row r="173" spans="1:25" ht="12.75" customHeight="1" x14ac:dyDescent="0.3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row>
    <row r="174" spans="1:25" ht="12.75" customHeight="1" x14ac:dyDescent="0.3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row>
    <row r="175" spans="1:25" ht="12.75" customHeight="1" x14ac:dyDescent="0.3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row>
    <row r="176" spans="1:25" ht="12.75" customHeight="1" x14ac:dyDescent="0.3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row>
    <row r="177" spans="1:25" ht="12.75" customHeight="1" x14ac:dyDescent="0.3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row>
    <row r="178" spans="1:25" ht="12.75" customHeight="1" x14ac:dyDescent="0.3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row>
    <row r="179" spans="1:25" ht="12.75" customHeight="1" x14ac:dyDescent="0.3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row>
    <row r="180" spans="1:25" ht="12.75" customHeight="1" x14ac:dyDescent="0.3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row>
    <row r="181" spans="1:25" ht="12.75" customHeight="1" x14ac:dyDescent="0.3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row>
    <row r="182" spans="1:25" ht="12.75" customHeight="1" x14ac:dyDescent="0.3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row>
    <row r="183" spans="1:25" ht="12.75" customHeight="1" x14ac:dyDescent="0.3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row>
    <row r="184" spans="1:25" ht="12.75" customHeight="1" x14ac:dyDescent="0.3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row>
    <row r="185" spans="1:25" ht="12.75" customHeight="1" x14ac:dyDescent="0.3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row>
    <row r="186" spans="1:25" ht="12.75" customHeight="1" x14ac:dyDescent="0.3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row>
    <row r="187" spans="1:25" ht="12.75" customHeight="1" x14ac:dyDescent="0.3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row>
    <row r="188" spans="1:25" ht="12.75" customHeight="1" x14ac:dyDescent="0.3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row>
    <row r="189" spans="1:25" ht="12.75" customHeight="1" x14ac:dyDescent="0.3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row>
    <row r="190" spans="1:25" ht="12.75" customHeight="1" x14ac:dyDescent="0.3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row>
    <row r="191" spans="1:25" ht="12.75" customHeight="1" x14ac:dyDescent="0.3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row>
    <row r="192" spans="1:25" ht="12.75" customHeight="1" x14ac:dyDescent="0.3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row>
    <row r="193" spans="1:25" ht="12.75" customHeight="1" x14ac:dyDescent="0.3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row>
    <row r="194" spans="1:25" ht="12.75" customHeight="1" x14ac:dyDescent="0.3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row>
    <row r="195" spans="1:25" ht="12.75" customHeight="1" x14ac:dyDescent="0.3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row>
    <row r="196" spans="1:25" ht="12.75" customHeight="1" x14ac:dyDescent="0.3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row>
    <row r="197" spans="1:25" ht="12.75" customHeight="1" x14ac:dyDescent="0.3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row>
    <row r="198" spans="1:25" ht="12.75" customHeight="1" x14ac:dyDescent="0.3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row>
    <row r="199" spans="1:25" ht="12.75" customHeight="1" x14ac:dyDescent="0.3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row>
    <row r="200" spans="1:25" ht="12.75" customHeight="1" x14ac:dyDescent="0.3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row>
    <row r="201" spans="1:25" ht="12.75" customHeight="1" x14ac:dyDescent="0.3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row>
    <row r="202" spans="1:25" ht="12.75" customHeight="1" x14ac:dyDescent="0.3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row>
    <row r="203" spans="1:25" ht="12.75" customHeight="1" x14ac:dyDescent="0.3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row>
    <row r="204" spans="1:25" ht="12.75" customHeight="1" x14ac:dyDescent="0.3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row>
    <row r="205" spans="1:25" ht="12.75" customHeight="1" x14ac:dyDescent="0.3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row>
    <row r="206" spans="1:25" ht="12.75" customHeight="1" x14ac:dyDescent="0.3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row>
    <row r="207" spans="1:25" ht="12.75" customHeight="1" x14ac:dyDescent="0.3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row>
    <row r="208" spans="1:25" ht="12.75" customHeight="1" x14ac:dyDescent="0.3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row>
    <row r="209" spans="1:25" ht="12.75" customHeight="1" x14ac:dyDescent="0.3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row>
    <row r="210" spans="1:25" ht="12.75" customHeight="1" x14ac:dyDescent="0.3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row>
    <row r="211" spans="1:25" ht="12.75" customHeight="1" x14ac:dyDescent="0.3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row>
    <row r="212" spans="1:25" ht="12.75" customHeight="1" x14ac:dyDescent="0.3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row>
    <row r="213" spans="1:25" ht="12.75" customHeight="1" x14ac:dyDescent="0.3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row>
    <row r="214" spans="1:25" ht="12.75" customHeight="1" x14ac:dyDescent="0.3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row>
    <row r="215" spans="1:25" ht="12.75" customHeight="1" x14ac:dyDescent="0.3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row>
    <row r="216" spans="1:25" ht="12.75" customHeight="1" x14ac:dyDescent="0.3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row>
    <row r="217" spans="1:25" ht="12.75" customHeight="1" x14ac:dyDescent="0.3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row>
    <row r="218" spans="1:25" ht="12.75" customHeight="1" x14ac:dyDescent="0.3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row>
    <row r="219" spans="1:25" ht="12.75" customHeight="1" x14ac:dyDescent="0.3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row>
    <row r="220" spans="1:25" ht="12.75" customHeight="1" x14ac:dyDescent="0.3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row>
    <row r="221" spans="1:25" ht="12.75" customHeight="1" x14ac:dyDescent="0.3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row>
    <row r="222" spans="1:25" ht="12.75" customHeight="1" x14ac:dyDescent="0.3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row>
    <row r="223" spans="1:25" ht="12.75" customHeight="1" x14ac:dyDescent="0.3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row>
    <row r="224" spans="1:25" ht="12.75" customHeight="1" x14ac:dyDescent="0.3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row>
    <row r="225" spans="1:25" ht="12.75" customHeight="1" x14ac:dyDescent="0.3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row>
    <row r="226" spans="1:25" ht="12.75" customHeight="1" x14ac:dyDescent="0.3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row>
    <row r="227" spans="1:25" ht="12.75" customHeight="1" x14ac:dyDescent="0.3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row>
    <row r="228" spans="1:25" ht="12.75" customHeight="1" x14ac:dyDescent="0.3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row>
    <row r="229" spans="1:25" ht="12.75" customHeight="1" x14ac:dyDescent="0.3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row>
    <row r="230" spans="1:25" ht="12.75" customHeight="1" x14ac:dyDescent="0.3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row>
    <row r="231" spans="1:25" ht="12.75" customHeight="1" x14ac:dyDescent="0.3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row>
    <row r="232" spans="1:25" ht="12.75" customHeight="1" x14ac:dyDescent="0.3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row>
    <row r="233" spans="1:25" ht="12.75" customHeight="1" x14ac:dyDescent="0.3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row>
    <row r="234" spans="1:25" ht="12.75" customHeight="1" x14ac:dyDescent="0.3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row>
    <row r="235" spans="1:25" ht="12.75" customHeight="1" x14ac:dyDescent="0.3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row>
    <row r="236" spans="1:25" ht="12.75" customHeight="1" x14ac:dyDescent="0.3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row>
    <row r="237" spans="1:25" ht="12.75" customHeight="1" x14ac:dyDescent="0.3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row>
    <row r="238" spans="1:25" ht="12.75" customHeight="1" x14ac:dyDescent="0.3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row>
    <row r="239" spans="1:25" ht="12.75" customHeight="1" x14ac:dyDescent="0.3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row>
    <row r="240" spans="1:25" ht="12.75" customHeight="1" x14ac:dyDescent="0.3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row>
    <row r="241" spans="1:25" ht="12.75" customHeight="1" x14ac:dyDescent="0.3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row>
    <row r="242" spans="1:25" ht="12.75" customHeight="1" x14ac:dyDescent="0.3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row>
    <row r="243" spans="1:25" ht="12.75" customHeight="1" x14ac:dyDescent="0.3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row>
    <row r="244" spans="1:25" ht="12.75" customHeight="1" x14ac:dyDescent="0.3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row>
    <row r="245" spans="1:25" ht="12.75" customHeight="1" x14ac:dyDescent="0.3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row>
    <row r="246" spans="1:25" ht="12.75" customHeight="1" x14ac:dyDescent="0.3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row>
    <row r="247" spans="1:25" ht="12.75" customHeight="1" x14ac:dyDescent="0.3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row>
    <row r="248" spans="1:25" ht="12.75" customHeight="1" x14ac:dyDescent="0.3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row>
    <row r="249" spans="1:25" ht="12.75" customHeight="1" x14ac:dyDescent="0.3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row>
    <row r="250" spans="1:25" ht="12.75" customHeight="1" x14ac:dyDescent="0.3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row>
    <row r="251" spans="1:25" ht="12.75" customHeight="1" x14ac:dyDescent="0.3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row>
    <row r="252" spans="1:25" ht="12.75" customHeight="1" x14ac:dyDescent="0.3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row>
    <row r="253" spans="1:25" ht="12.75" customHeight="1" x14ac:dyDescent="0.3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row>
    <row r="254" spans="1:25" ht="12.75" customHeight="1" x14ac:dyDescent="0.3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row>
    <row r="255" spans="1:25" ht="12.75" customHeight="1" x14ac:dyDescent="0.3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row>
    <row r="256" spans="1:25" ht="12.75" customHeight="1" x14ac:dyDescent="0.3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row>
    <row r="257" spans="1:25" ht="12.75" customHeight="1" x14ac:dyDescent="0.3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row>
    <row r="258" spans="1:25" ht="12.75" customHeight="1" x14ac:dyDescent="0.3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row>
    <row r="259" spans="1:25" ht="12.75" customHeight="1" x14ac:dyDescent="0.3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row>
    <row r="260" spans="1:25" ht="12.75" customHeight="1" x14ac:dyDescent="0.3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row>
    <row r="261" spans="1:25" ht="12.75" customHeight="1" x14ac:dyDescent="0.3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row>
    <row r="262" spans="1:25" ht="12.75" customHeight="1" x14ac:dyDescent="0.3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row>
    <row r="263" spans="1:25" ht="12.75" customHeight="1" x14ac:dyDescent="0.3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row>
    <row r="264" spans="1:25" ht="12.75" customHeight="1" x14ac:dyDescent="0.3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row>
    <row r="265" spans="1:25" ht="12.75" customHeight="1" x14ac:dyDescent="0.3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row>
    <row r="266" spans="1:25" ht="12.75" customHeight="1" x14ac:dyDescent="0.3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row>
    <row r="267" spans="1:25" ht="12.75" customHeight="1" x14ac:dyDescent="0.3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row>
    <row r="268" spans="1:25" ht="12.75" customHeight="1" x14ac:dyDescent="0.3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row>
    <row r="269" spans="1:25" ht="12.75" customHeight="1" x14ac:dyDescent="0.3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row>
    <row r="270" spans="1:25" ht="12.75" customHeight="1" x14ac:dyDescent="0.3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row>
    <row r="271" spans="1:25" ht="12.75" customHeight="1" x14ac:dyDescent="0.3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row>
    <row r="272" spans="1:25" ht="12.75" customHeight="1" x14ac:dyDescent="0.3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row>
    <row r="273" spans="1:25" ht="12.75" customHeight="1" x14ac:dyDescent="0.3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row>
    <row r="274" spans="1:25" ht="12.75" customHeight="1" x14ac:dyDescent="0.3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row>
    <row r="275" spans="1:25" ht="12.75" customHeight="1" x14ac:dyDescent="0.3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row>
    <row r="276" spans="1:25" ht="12.75" customHeight="1" x14ac:dyDescent="0.3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row>
    <row r="277" spans="1:25" ht="12.75" customHeight="1" x14ac:dyDescent="0.3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row>
    <row r="278" spans="1:25" ht="12.75" customHeight="1" x14ac:dyDescent="0.3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row>
    <row r="279" spans="1:25" ht="12.75" customHeight="1" x14ac:dyDescent="0.3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row>
    <row r="280" spans="1:25" ht="12.75" customHeight="1" x14ac:dyDescent="0.3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row>
    <row r="281" spans="1:25" ht="12.75" customHeight="1" x14ac:dyDescent="0.3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row>
    <row r="282" spans="1:25" ht="12.75" customHeight="1" x14ac:dyDescent="0.3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row>
    <row r="283" spans="1:25" ht="12.75" customHeight="1" x14ac:dyDescent="0.3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row>
    <row r="284" spans="1:25" ht="12.75" customHeight="1" x14ac:dyDescent="0.3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row>
    <row r="285" spans="1:25" ht="12.75" customHeight="1" x14ac:dyDescent="0.3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row>
    <row r="286" spans="1:25" ht="12.75" customHeight="1" x14ac:dyDescent="0.3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row>
    <row r="287" spans="1:25" ht="12.75" customHeight="1" x14ac:dyDescent="0.3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row>
    <row r="288" spans="1:25" ht="12.75" customHeight="1" x14ac:dyDescent="0.3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row>
    <row r="289" spans="1:25" ht="12.75" customHeight="1" x14ac:dyDescent="0.3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row>
    <row r="290" spans="1:25" ht="12.75" customHeight="1" x14ac:dyDescent="0.3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row>
    <row r="291" spans="1:25" ht="12.75" customHeight="1" x14ac:dyDescent="0.3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row>
    <row r="292" spans="1:25" ht="12.75" customHeight="1" x14ac:dyDescent="0.3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row>
    <row r="293" spans="1:25" ht="12.75" customHeight="1" x14ac:dyDescent="0.3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row>
    <row r="294" spans="1:25" ht="12.75" customHeight="1" x14ac:dyDescent="0.3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row>
    <row r="295" spans="1:25" ht="12.75" customHeight="1" x14ac:dyDescent="0.3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row>
    <row r="296" spans="1:25" ht="12.75" customHeight="1" x14ac:dyDescent="0.3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row>
    <row r="297" spans="1:25" ht="12.75" customHeight="1" x14ac:dyDescent="0.3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row>
    <row r="298" spans="1:25" ht="12.75" customHeight="1" x14ac:dyDescent="0.3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row>
    <row r="299" spans="1:25" ht="12.75" customHeight="1" x14ac:dyDescent="0.3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row>
    <row r="300" spans="1:25" ht="12.75" customHeight="1" x14ac:dyDescent="0.3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row>
    <row r="301" spans="1:25" ht="12.75" customHeight="1" x14ac:dyDescent="0.3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row>
    <row r="302" spans="1:25" ht="12.75" customHeight="1" x14ac:dyDescent="0.3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row>
    <row r="303" spans="1:25" ht="12.75" customHeight="1" x14ac:dyDescent="0.3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row>
    <row r="304" spans="1:25" ht="12.75" customHeight="1" x14ac:dyDescent="0.3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row>
    <row r="305" spans="1:25" ht="12.75" customHeight="1" x14ac:dyDescent="0.3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row>
    <row r="306" spans="1:25" ht="12.75" customHeight="1" x14ac:dyDescent="0.3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row>
    <row r="307" spans="1:25" ht="12.75" customHeight="1" x14ac:dyDescent="0.3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row>
    <row r="308" spans="1:25" ht="12.75" customHeight="1" x14ac:dyDescent="0.3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row>
    <row r="309" spans="1:25" ht="12.75" customHeight="1" x14ac:dyDescent="0.3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row>
    <row r="310" spans="1:25" ht="12.75" customHeight="1" x14ac:dyDescent="0.3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row>
    <row r="311" spans="1:25" ht="12.75" customHeight="1" x14ac:dyDescent="0.3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row>
    <row r="312" spans="1:25" ht="12.75" customHeight="1" x14ac:dyDescent="0.3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row>
    <row r="313" spans="1:25" ht="12.75" customHeight="1" x14ac:dyDescent="0.3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row>
    <row r="314" spans="1:25" ht="12.75" customHeight="1" x14ac:dyDescent="0.3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row>
    <row r="315" spans="1:25" ht="12.75" customHeight="1" x14ac:dyDescent="0.3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row>
    <row r="316" spans="1:25" ht="12.75" customHeight="1" x14ac:dyDescent="0.3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row>
    <row r="317" spans="1:25" ht="12.75" customHeight="1" x14ac:dyDescent="0.3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row>
    <row r="318" spans="1:25" ht="12.75" customHeight="1" x14ac:dyDescent="0.3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row>
    <row r="319" spans="1:25" ht="12.75" customHeight="1" x14ac:dyDescent="0.3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row>
    <row r="320" spans="1:25" ht="12.75" customHeight="1" x14ac:dyDescent="0.3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row>
    <row r="321" spans="1:25" ht="12.75" customHeight="1" x14ac:dyDescent="0.3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row>
    <row r="322" spans="1:25" ht="12.75" customHeight="1" x14ac:dyDescent="0.3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row>
    <row r="323" spans="1:25" ht="12.75" customHeight="1" x14ac:dyDescent="0.3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row>
    <row r="324" spans="1:25" ht="12.75" customHeight="1" x14ac:dyDescent="0.3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row>
    <row r="325" spans="1:25" ht="12.75" customHeight="1" x14ac:dyDescent="0.3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row>
    <row r="326" spans="1:25" ht="12.75" customHeight="1" x14ac:dyDescent="0.3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row>
    <row r="327" spans="1:25" ht="12.75" customHeight="1" x14ac:dyDescent="0.3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row>
    <row r="328" spans="1:25" ht="12.75" customHeight="1" x14ac:dyDescent="0.3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row>
    <row r="329" spans="1:25" ht="12.75" customHeight="1" x14ac:dyDescent="0.3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row>
    <row r="330" spans="1:25" ht="12.75" customHeight="1" x14ac:dyDescent="0.3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row>
    <row r="331" spans="1:25" ht="12.75" customHeight="1" x14ac:dyDescent="0.3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row>
    <row r="332" spans="1:25" ht="12.75" customHeight="1" x14ac:dyDescent="0.3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row>
    <row r="333" spans="1:25" ht="12.75" customHeight="1" x14ac:dyDescent="0.3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row>
    <row r="334" spans="1:25" ht="12.75" customHeight="1" x14ac:dyDescent="0.3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row>
    <row r="335" spans="1:25" ht="12.75" customHeight="1" x14ac:dyDescent="0.3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row>
    <row r="336" spans="1:25" ht="12.75" customHeight="1" x14ac:dyDescent="0.3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row>
    <row r="337" spans="1:25" ht="12.75" customHeight="1" x14ac:dyDescent="0.3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row>
    <row r="338" spans="1:25" ht="12.75" customHeight="1" x14ac:dyDescent="0.3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row>
    <row r="339" spans="1:25" ht="12.75" customHeight="1" x14ac:dyDescent="0.3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row>
    <row r="340" spans="1:25" ht="12.75" customHeight="1" x14ac:dyDescent="0.3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row>
    <row r="341" spans="1:25" ht="12.75" customHeight="1" x14ac:dyDescent="0.3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row>
    <row r="342" spans="1:25" ht="12.75" customHeight="1" x14ac:dyDescent="0.3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row>
    <row r="343" spans="1:25" ht="12.75" customHeight="1" x14ac:dyDescent="0.3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row>
    <row r="344" spans="1:25" ht="12.75" customHeight="1" x14ac:dyDescent="0.3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row>
    <row r="345" spans="1:25" ht="12.75" customHeight="1" x14ac:dyDescent="0.3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row>
    <row r="346" spans="1:25" ht="12.75" customHeight="1" x14ac:dyDescent="0.3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row>
    <row r="347" spans="1:25" ht="12.75" customHeight="1" x14ac:dyDescent="0.3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row>
    <row r="348" spans="1:25" ht="12.75" customHeight="1" x14ac:dyDescent="0.3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row>
    <row r="349" spans="1:25" ht="12.75" customHeight="1" x14ac:dyDescent="0.3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row>
    <row r="350" spans="1:25" ht="12.75" customHeight="1" x14ac:dyDescent="0.3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row>
    <row r="351" spans="1:25" ht="12.75" customHeight="1" x14ac:dyDescent="0.3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row>
    <row r="352" spans="1:25" ht="12.75" customHeight="1" x14ac:dyDescent="0.3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row>
    <row r="353" spans="1:25" ht="12.75" customHeight="1" x14ac:dyDescent="0.3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row>
    <row r="354" spans="1:25" ht="12.75" customHeight="1" x14ac:dyDescent="0.3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row>
    <row r="355" spans="1:25" ht="12.75" customHeight="1" x14ac:dyDescent="0.3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row>
    <row r="356" spans="1:25" ht="12.75" customHeight="1" x14ac:dyDescent="0.3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row>
    <row r="357" spans="1:25" ht="12.75" customHeight="1" x14ac:dyDescent="0.3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row>
    <row r="358" spans="1:25" ht="12.75" customHeight="1" x14ac:dyDescent="0.3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row>
    <row r="359" spans="1:25" ht="12.75" customHeight="1" x14ac:dyDescent="0.3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row>
    <row r="360" spans="1:25" ht="12.75" customHeight="1" x14ac:dyDescent="0.3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row>
    <row r="361" spans="1:25" ht="12.75" customHeight="1" x14ac:dyDescent="0.3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row>
    <row r="362" spans="1:25" ht="12.75" customHeight="1" x14ac:dyDescent="0.3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row>
    <row r="363" spans="1:25" ht="12.75" customHeight="1" x14ac:dyDescent="0.3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row>
    <row r="364" spans="1:25" ht="12.75" customHeight="1" x14ac:dyDescent="0.3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row>
    <row r="365" spans="1:25" ht="12.75" customHeight="1" x14ac:dyDescent="0.3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row>
    <row r="366" spans="1:25" ht="12.75" customHeight="1" x14ac:dyDescent="0.3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row>
    <row r="367" spans="1:25" ht="12.75" customHeight="1" x14ac:dyDescent="0.3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row>
    <row r="368" spans="1:25" ht="12.75" customHeight="1" x14ac:dyDescent="0.3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row>
    <row r="369" spans="1:25" ht="12.75" customHeight="1" x14ac:dyDescent="0.3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row>
    <row r="370" spans="1:25" ht="12.75" customHeight="1" x14ac:dyDescent="0.3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row>
    <row r="371" spans="1:25" ht="12.75" customHeight="1" x14ac:dyDescent="0.3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row>
    <row r="372" spans="1:25" ht="12.75" customHeight="1" x14ac:dyDescent="0.3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row>
    <row r="373" spans="1:25" ht="12.75" customHeight="1" x14ac:dyDescent="0.3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row>
    <row r="374" spans="1:25" ht="12.75" customHeight="1" x14ac:dyDescent="0.3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row>
    <row r="375" spans="1:25" ht="12.75" customHeight="1" x14ac:dyDescent="0.3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row>
    <row r="376" spans="1:25" ht="12.75" customHeight="1" x14ac:dyDescent="0.3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row>
    <row r="377" spans="1:25" ht="12.75" customHeight="1" x14ac:dyDescent="0.3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row>
    <row r="378" spans="1:25" ht="12.75" customHeight="1" x14ac:dyDescent="0.3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row>
    <row r="379" spans="1:25" ht="12.75" customHeight="1" x14ac:dyDescent="0.3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row>
    <row r="380" spans="1:25" ht="12.75" customHeight="1" x14ac:dyDescent="0.3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row>
    <row r="381" spans="1:25" ht="12.75" customHeight="1" x14ac:dyDescent="0.3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row>
    <row r="382" spans="1:25" ht="12.75" customHeight="1" x14ac:dyDescent="0.3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row>
    <row r="383" spans="1:25" ht="12.75" customHeight="1" x14ac:dyDescent="0.3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row>
    <row r="384" spans="1:25" ht="12.75" customHeight="1" x14ac:dyDescent="0.3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row>
    <row r="385" spans="1:25" ht="12.75" customHeight="1" x14ac:dyDescent="0.3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row>
    <row r="386" spans="1:25" ht="12.75" customHeight="1" x14ac:dyDescent="0.3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row>
    <row r="387" spans="1:25" ht="12.75" customHeight="1" x14ac:dyDescent="0.3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row>
    <row r="388" spans="1:25" ht="12.75" customHeight="1" x14ac:dyDescent="0.3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row>
    <row r="389" spans="1:25" ht="12.75" customHeight="1" x14ac:dyDescent="0.3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row>
    <row r="390" spans="1:25" ht="12.75" customHeight="1" x14ac:dyDescent="0.3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row>
    <row r="391" spans="1:25" ht="12.75" customHeight="1" x14ac:dyDescent="0.3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row>
    <row r="392" spans="1:25" ht="12.75" customHeight="1" x14ac:dyDescent="0.3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row>
    <row r="393" spans="1:25" ht="12.75" customHeight="1" x14ac:dyDescent="0.3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row>
    <row r="394" spans="1:25" ht="12.75" customHeight="1" x14ac:dyDescent="0.3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row>
    <row r="395" spans="1:25" ht="12.75" customHeight="1" x14ac:dyDescent="0.3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row>
    <row r="396" spans="1:25" ht="12.75" customHeight="1" x14ac:dyDescent="0.3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row>
    <row r="397" spans="1:25" ht="12.75" customHeight="1" x14ac:dyDescent="0.3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row>
    <row r="398" spans="1:25" ht="12.75" customHeight="1" x14ac:dyDescent="0.3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row>
    <row r="399" spans="1:25" ht="12.75" customHeight="1" x14ac:dyDescent="0.3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row>
    <row r="400" spans="1:25" ht="12.75" customHeight="1" x14ac:dyDescent="0.3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row>
    <row r="401" spans="1:25" ht="12.75" customHeight="1" x14ac:dyDescent="0.3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row>
    <row r="402" spans="1:25" ht="12.75" customHeight="1" x14ac:dyDescent="0.3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row>
    <row r="403" spans="1:25" ht="12.75" customHeight="1" x14ac:dyDescent="0.3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row>
    <row r="404" spans="1:25" ht="12.75" customHeight="1" x14ac:dyDescent="0.3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row>
    <row r="405" spans="1:25" ht="12.75" customHeight="1" x14ac:dyDescent="0.3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row>
    <row r="406" spans="1:25" ht="12.75" customHeight="1" x14ac:dyDescent="0.3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row>
    <row r="407" spans="1:25" ht="12.75" customHeight="1" x14ac:dyDescent="0.3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row>
    <row r="408" spans="1:25" ht="12.75" customHeight="1" x14ac:dyDescent="0.3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row>
    <row r="409" spans="1:25" ht="12.75" customHeight="1" x14ac:dyDescent="0.3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row>
    <row r="410" spans="1:25" ht="12.75" customHeight="1" x14ac:dyDescent="0.3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row>
    <row r="411" spans="1:25" ht="12.75" customHeight="1" x14ac:dyDescent="0.3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row>
    <row r="412" spans="1:25" ht="12.75" customHeight="1" x14ac:dyDescent="0.3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row>
    <row r="413" spans="1:25" ht="12.75" customHeight="1" x14ac:dyDescent="0.3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row>
    <row r="414" spans="1:25" ht="12.75" customHeight="1" x14ac:dyDescent="0.3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row>
    <row r="415" spans="1:25" ht="12.75" customHeight="1" x14ac:dyDescent="0.3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row>
    <row r="416" spans="1:25" ht="12.75" customHeight="1" x14ac:dyDescent="0.3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row>
    <row r="417" spans="1:25" ht="12.75" customHeight="1" x14ac:dyDescent="0.3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row>
    <row r="418" spans="1:25" ht="12.75" customHeight="1" x14ac:dyDescent="0.3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row>
    <row r="419" spans="1:25" ht="12.75" customHeight="1" x14ac:dyDescent="0.3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row>
    <row r="420" spans="1:25" ht="12.75" customHeight="1" x14ac:dyDescent="0.3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row>
    <row r="421" spans="1:25" ht="12.75" customHeight="1" x14ac:dyDescent="0.3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row>
    <row r="422" spans="1:25" ht="12.75" customHeight="1" x14ac:dyDescent="0.3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row>
    <row r="423" spans="1:25" ht="12.75" customHeight="1" x14ac:dyDescent="0.3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row>
    <row r="424" spans="1:25" ht="12.75" customHeight="1" x14ac:dyDescent="0.3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row>
    <row r="425" spans="1:25" ht="12.75" customHeight="1" x14ac:dyDescent="0.3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row>
    <row r="426" spans="1:25" ht="12.75" customHeight="1" x14ac:dyDescent="0.3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row>
    <row r="427" spans="1:25" ht="12.75" customHeight="1" x14ac:dyDescent="0.3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row>
    <row r="428" spans="1:25" ht="12.75" customHeight="1" x14ac:dyDescent="0.3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row>
    <row r="429" spans="1:25" ht="12.75" customHeight="1" x14ac:dyDescent="0.3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row>
    <row r="430" spans="1:25" ht="12.75" customHeight="1" x14ac:dyDescent="0.3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row>
    <row r="431" spans="1:25" ht="12.75" customHeight="1" x14ac:dyDescent="0.3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row>
    <row r="432" spans="1:25" ht="12.75" customHeight="1" x14ac:dyDescent="0.3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row>
    <row r="433" spans="1:25" ht="12.75" customHeight="1" x14ac:dyDescent="0.3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row>
    <row r="434" spans="1:25" ht="12.75" customHeight="1" x14ac:dyDescent="0.3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row>
    <row r="435" spans="1:25" ht="12.75" customHeight="1" x14ac:dyDescent="0.3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row>
    <row r="436" spans="1:25" ht="12.75" customHeight="1" x14ac:dyDescent="0.3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row>
    <row r="437" spans="1:25" ht="12.75" customHeight="1" x14ac:dyDescent="0.3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row>
    <row r="438" spans="1:25" ht="12.75" customHeight="1" x14ac:dyDescent="0.3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row>
    <row r="439" spans="1:25" ht="12.75" customHeight="1" x14ac:dyDescent="0.3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row>
    <row r="440" spans="1:25" ht="12.75" customHeight="1" x14ac:dyDescent="0.3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row>
    <row r="441" spans="1:25" ht="12.75" customHeight="1" x14ac:dyDescent="0.3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row>
    <row r="442" spans="1:25" ht="12.75" customHeight="1" x14ac:dyDescent="0.3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row>
    <row r="443" spans="1:25" ht="12.75" customHeight="1" x14ac:dyDescent="0.3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row>
    <row r="444" spans="1:25" ht="12.75" customHeight="1" x14ac:dyDescent="0.3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row>
    <row r="445" spans="1:25" ht="12.75" customHeight="1" x14ac:dyDescent="0.3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row>
    <row r="446" spans="1:25" ht="12.75" customHeight="1" x14ac:dyDescent="0.3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row>
    <row r="447" spans="1:25" ht="12.75" customHeight="1" x14ac:dyDescent="0.3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row>
    <row r="448" spans="1:25" ht="12.75" customHeight="1" x14ac:dyDescent="0.3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row>
    <row r="449" spans="1:25" ht="12.75" customHeight="1" x14ac:dyDescent="0.3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row>
    <row r="450" spans="1:25" ht="12.75" customHeight="1" x14ac:dyDescent="0.3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row>
    <row r="451" spans="1:25" ht="12.75" customHeight="1" x14ac:dyDescent="0.3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row>
    <row r="452" spans="1:25" ht="12.75" customHeight="1" x14ac:dyDescent="0.3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row>
    <row r="453" spans="1:25" ht="12.75" customHeight="1" x14ac:dyDescent="0.3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row>
    <row r="454" spans="1:25" ht="12.75" customHeight="1" x14ac:dyDescent="0.3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row>
    <row r="455" spans="1:25" ht="12.75" customHeight="1" x14ac:dyDescent="0.3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row>
    <row r="456" spans="1:25" ht="12.75" customHeight="1" x14ac:dyDescent="0.3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row>
    <row r="457" spans="1:25" ht="12.75" customHeight="1" x14ac:dyDescent="0.3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row>
    <row r="458" spans="1:25" ht="12.75" customHeight="1" x14ac:dyDescent="0.3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row>
    <row r="459" spans="1:25" ht="12.75" customHeight="1" x14ac:dyDescent="0.3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row>
    <row r="460" spans="1:25" ht="12.75" customHeight="1" x14ac:dyDescent="0.3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row>
    <row r="461" spans="1:25" ht="12.75" customHeight="1" x14ac:dyDescent="0.3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row>
    <row r="462" spans="1:25" ht="12.75" customHeight="1" x14ac:dyDescent="0.3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row>
    <row r="463" spans="1:25" ht="12.75" customHeight="1" x14ac:dyDescent="0.3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row>
    <row r="464" spans="1:25" ht="12.75" customHeight="1" x14ac:dyDescent="0.3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row>
    <row r="465" spans="1:25" ht="12.75" customHeight="1" x14ac:dyDescent="0.3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row>
    <row r="466" spans="1:25" ht="12.75" customHeight="1" x14ac:dyDescent="0.3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row>
    <row r="467" spans="1:25" ht="12.75" customHeight="1" x14ac:dyDescent="0.3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row>
    <row r="468" spans="1:25" ht="12.75" customHeight="1" x14ac:dyDescent="0.3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row>
    <row r="469" spans="1:25" ht="12.75" customHeight="1" x14ac:dyDescent="0.3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row>
    <row r="470" spans="1:25" ht="12.75" customHeight="1" x14ac:dyDescent="0.3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row>
    <row r="471" spans="1:25" ht="12.75" customHeight="1" x14ac:dyDescent="0.3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row>
    <row r="472" spans="1:25" ht="12.75" customHeight="1" x14ac:dyDescent="0.3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row>
    <row r="473" spans="1:25" ht="12.75" customHeight="1" x14ac:dyDescent="0.3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row>
    <row r="474" spans="1:25" ht="12.75" customHeight="1" x14ac:dyDescent="0.3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row>
    <row r="475" spans="1:25" ht="12.75" customHeight="1" x14ac:dyDescent="0.3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row>
    <row r="476" spans="1:25" ht="12.75" customHeight="1" x14ac:dyDescent="0.3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row>
    <row r="477" spans="1:25" ht="12.75" customHeight="1" x14ac:dyDescent="0.3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row>
    <row r="478" spans="1:25" ht="12.75" customHeight="1" x14ac:dyDescent="0.3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row>
    <row r="479" spans="1:25" ht="12.75" customHeight="1" x14ac:dyDescent="0.3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row>
    <row r="480" spans="1:25" ht="12.75" customHeight="1" x14ac:dyDescent="0.3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row>
    <row r="481" spans="1:25" ht="12.75" customHeight="1" x14ac:dyDescent="0.3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row>
    <row r="482" spans="1:25" ht="12.75" customHeight="1" x14ac:dyDescent="0.3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row>
    <row r="483" spans="1:25" ht="12.75" customHeight="1" x14ac:dyDescent="0.3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row>
    <row r="484" spans="1:25" ht="12.75" customHeight="1" x14ac:dyDescent="0.3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row>
    <row r="485" spans="1:25" ht="12.75" customHeight="1" x14ac:dyDescent="0.3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row>
    <row r="486" spans="1:25" ht="12.75" customHeight="1" x14ac:dyDescent="0.3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row>
    <row r="487" spans="1:25" ht="12.75" customHeight="1" x14ac:dyDescent="0.3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row>
    <row r="488" spans="1:25" ht="12.75" customHeight="1" x14ac:dyDescent="0.3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row>
    <row r="489" spans="1:25" ht="12.75" customHeight="1" x14ac:dyDescent="0.3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row>
    <row r="490" spans="1:25" ht="12.75" customHeight="1" x14ac:dyDescent="0.3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row>
    <row r="491" spans="1:25" ht="12.75" customHeight="1" x14ac:dyDescent="0.3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row>
    <row r="492" spans="1:25" ht="12.75" customHeight="1" x14ac:dyDescent="0.3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row>
    <row r="493" spans="1:25" ht="12.75" customHeight="1" x14ac:dyDescent="0.3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row>
    <row r="494" spans="1:25" ht="12.75" customHeight="1" x14ac:dyDescent="0.3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row>
    <row r="495" spans="1:25" ht="12.75" customHeight="1" x14ac:dyDescent="0.3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row>
    <row r="496" spans="1:25" ht="12.75" customHeight="1" x14ac:dyDescent="0.3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row>
    <row r="497" spans="1:25" ht="12.75" customHeight="1" x14ac:dyDescent="0.3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row>
    <row r="498" spans="1:25" ht="12.75" customHeight="1" x14ac:dyDescent="0.3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row>
    <row r="499" spans="1:25" ht="12.75" customHeight="1" x14ac:dyDescent="0.3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row>
    <row r="500" spans="1:25" ht="12.75" customHeight="1" x14ac:dyDescent="0.3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row>
    <row r="501" spans="1:25" ht="12.75" customHeight="1" x14ac:dyDescent="0.3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row>
    <row r="502" spans="1:25" ht="12.75" customHeight="1" x14ac:dyDescent="0.3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row>
    <row r="503" spans="1:25" ht="12.75" customHeight="1" x14ac:dyDescent="0.3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row>
    <row r="504" spans="1:25" ht="12.75" customHeight="1" x14ac:dyDescent="0.3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row>
    <row r="505" spans="1:25" ht="12.75" customHeight="1" x14ac:dyDescent="0.3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row>
    <row r="506" spans="1:25" ht="12.75" customHeight="1" x14ac:dyDescent="0.3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row>
    <row r="507" spans="1:25" ht="12.75" customHeight="1" x14ac:dyDescent="0.3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row>
    <row r="508" spans="1:25" ht="12.75" customHeight="1" x14ac:dyDescent="0.3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row>
    <row r="509" spans="1:25" ht="12.75" customHeight="1" x14ac:dyDescent="0.3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row>
    <row r="510" spans="1:25" ht="12.75" customHeight="1" x14ac:dyDescent="0.3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row>
    <row r="511" spans="1:25" ht="12.75" customHeight="1" x14ac:dyDescent="0.3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row>
    <row r="512" spans="1:25" ht="12.75" customHeight="1" x14ac:dyDescent="0.3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row>
    <row r="513" spans="1:25" ht="12.75" customHeight="1" x14ac:dyDescent="0.3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row>
    <row r="514" spans="1:25" ht="12.75" customHeight="1" x14ac:dyDescent="0.3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row>
    <row r="515" spans="1:25" ht="12.75" customHeight="1" x14ac:dyDescent="0.3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row>
    <row r="516" spans="1:25" ht="12.75" customHeight="1" x14ac:dyDescent="0.3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row>
    <row r="517" spans="1:25" ht="12.75" customHeight="1" x14ac:dyDescent="0.3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row>
    <row r="518" spans="1:25" ht="12.75" customHeight="1" x14ac:dyDescent="0.3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row>
    <row r="519" spans="1:25" ht="12.75" customHeight="1" x14ac:dyDescent="0.3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row>
    <row r="520" spans="1:25" ht="12.75" customHeight="1" x14ac:dyDescent="0.3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row>
    <row r="521" spans="1:25" ht="12.75" customHeight="1" x14ac:dyDescent="0.3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row>
    <row r="522" spans="1:25" ht="12.75" customHeight="1" x14ac:dyDescent="0.3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row>
    <row r="523" spans="1:25" ht="12.75" customHeight="1" x14ac:dyDescent="0.3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row>
    <row r="524" spans="1:25" ht="12.75" customHeight="1" x14ac:dyDescent="0.3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row>
    <row r="525" spans="1:25" ht="12.75" customHeight="1" x14ac:dyDescent="0.3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row>
    <row r="526" spans="1:25" ht="12.75" customHeight="1" x14ac:dyDescent="0.3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row>
    <row r="527" spans="1:25" ht="12.75" customHeight="1" x14ac:dyDescent="0.3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row>
    <row r="528" spans="1:25" ht="12.75" customHeight="1" x14ac:dyDescent="0.3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row>
    <row r="529" spans="1:25" ht="12.75" customHeight="1" x14ac:dyDescent="0.3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row>
    <row r="530" spans="1:25" ht="12.75" customHeight="1" x14ac:dyDescent="0.3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row>
    <row r="531" spans="1:25" ht="12.75" customHeight="1" x14ac:dyDescent="0.3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row>
    <row r="532" spans="1:25" ht="12.75" customHeight="1" x14ac:dyDescent="0.3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row>
    <row r="533" spans="1:25" ht="12.75" customHeight="1" x14ac:dyDescent="0.3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row>
    <row r="534" spans="1:25" ht="12.75" customHeight="1" x14ac:dyDescent="0.3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row>
    <row r="535" spans="1:25" ht="12.75" customHeight="1" x14ac:dyDescent="0.3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row>
    <row r="536" spans="1:25" ht="12.75" customHeight="1" x14ac:dyDescent="0.3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row>
    <row r="537" spans="1:25" ht="12.75" customHeight="1" x14ac:dyDescent="0.3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row>
    <row r="538" spans="1:25" ht="12.75" customHeight="1" x14ac:dyDescent="0.3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row>
    <row r="539" spans="1:25" ht="12.75" customHeight="1" x14ac:dyDescent="0.3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row>
    <row r="540" spans="1:25" ht="12.75" customHeight="1" x14ac:dyDescent="0.3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row>
    <row r="541" spans="1:25" ht="12.75" customHeight="1" x14ac:dyDescent="0.3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row>
    <row r="542" spans="1:25" ht="12.75" customHeight="1" x14ac:dyDescent="0.3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row>
    <row r="543" spans="1:25" ht="12.75" customHeight="1" x14ac:dyDescent="0.3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row>
    <row r="544" spans="1:25" ht="12.75" customHeight="1" x14ac:dyDescent="0.3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row>
    <row r="545" spans="1:25" ht="12.75" customHeight="1" x14ac:dyDescent="0.3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row>
    <row r="546" spans="1:25" ht="12.75" customHeight="1" x14ac:dyDescent="0.3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row>
    <row r="547" spans="1:25" ht="12.75" customHeight="1" x14ac:dyDescent="0.3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row>
    <row r="548" spans="1:25" ht="12.75" customHeight="1" x14ac:dyDescent="0.3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row>
    <row r="549" spans="1:25" ht="12.75" customHeight="1" x14ac:dyDescent="0.3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row>
    <row r="550" spans="1:25" ht="12.75" customHeight="1" x14ac:dyDescent="0.3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row>
    <row r="551" spans="1:25" ht="12.75" customHeight="1" x14ac:dyDescent="0.3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row>
    <row r="552" spans="1:25" ht="12.75" customHeight="1" x14ac:dyDescent="0.3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row>
    <row r="553" spans="1:25" ht="12.75" customHeight="1" x14ac:dyDescent="0.3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row>
    <row r="554" spans="1:25" ht="12.75" customHeight="1" x14ac:dyDescent="0.3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row>
    <row r="555" spans="1:25" ht="12.75" customHeight="1" x14ac:dyDescent="0.3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row>
    <row r="556" spans="1:25" ht="12.75" customHeight="1" x14ac:dyDescent="0.3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row>
    <row r="557" spans="1:25" ht="12.75" customHeight="1" x14ac:dyDescent="0.3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row>
    <row r="558" spans="1:25" ht="12.75" customHeight="1" x14ac:dyDescent="0.3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row>
    <row r="559" spans="1:25" ht="12.75" customHeight="1" x14ac:dyDescent="0.3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row>
    <row r="560" spans="1:25" ht="12.75" customHeight="1" x14ac:dyDescent="0.3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row>
    <row r="561" spans="1:25" ht="12.75" customHeight="1" x14ac:dyDescent="0.3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row>
    <row r="562" spans="1:25" ht="12.75" customHeight="1" x14ac:dyDescent="0.3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row>
    <row r="563" spans="1:25" ht="12.75" customHeight="1" x14ac:dyDescent="0.3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row>
    <row r="564" spans="1:25" ht="12.75" customHeight="1" x14ac:dyDescent="0.3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row>
    <row r="565" spans="1:25" ht="12.75" customHeight="1" x14ac:dyDescent="0.3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row>
    <row r="566" spans="1:25" ht="12.75" customHeight="1" x14ac:dyDescent="0.3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row>
    <row r="567" spans="1:25" ht="12.75" customHeight="1" x14ac:dyDescent="0.3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row>
    <row r="568" spans="1:25" ht="12.75" customHeight="1" x14ac:dyDescent="0.3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row>
    <row r="569" spans="1:25" ht="12.75" customHeight="1" x14ac:dyDescent="0.3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row>
    <row r="570" spans="1:25" ht="12.75" customHeight="1" x14ac:dyDescent="0.3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row>
    <row r="571" spans="1:25" ht="12.75" customHeight="1" x14ac:dyDescent="0.3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row>
    <row r="572" spans="1:25" ht="12.75" customHeight="1" x14ac:dyDescent="0.3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row>
    <row r="573" spans="1:25" ht="12.75" customHeight="1" x14ac:dyDescent="0.3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row>
    <row r="574" spans="1:25" ht="12.75" customHeight="1" x14ac:dyDescent="0.3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row>
    <row r="575" spans="1:25" ht="12.75" customHeight="1" x14ac:dyDescent="0.3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row>
    <row r="576" spans="1:25" ht="12.75" customHeight="1" x14ac:dyDescent="0.3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row>
    <row r="577" spans="1:25" ht="12.75" customHeight="1" x14ac:dyDescent="0.3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row>
    <row r="578" spans="1:25" ht="12.75" customHeight="1" x14ac:dyDescent="0.3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row>
    <row r="579" spans="1:25" ht="12.75" customHeight="1" x14ac:dyDescent="0.3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row>
    <row r="580" spans="1:25" ht="12.75" customHeight="1" x14ac:dyDescent="0.3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row>
    <row r="581" spans="1:25" ht="12.75" customHeight="1" x14ac:dyDescent="0.3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row>
    <row r="582" spans="1:25" ht="12.75" customHeight="1" x14ac:dyDescent="0.3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row>
    <row r="583" spans="1:25" ht="12.75" customHeight="1" x14ac:dyDescent="0.3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row>
    <row r="584" spans="1:25" ht="12.75" customHeight="1" x14ac:dyDescent="0.3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row>
    <row r="585" spans="1:25" ht="12.75" customHeight="1" x14ac:dyDescent="0.3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row>
    <row r="586" spans="1:25" ht="12.75" customHeight="1" x14ac:dyDescent="0.3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row>
    <row r="587" spans="1:25" ht="12.75" customHeight="1" x14ac:dyDescent="0.3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row>
    <row r="588" spans="1:25" ht="12.75" customHeight="1" x14ac:dyDescent="0.3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row>
    <row r="589" spans="1:25" ht="12.75" customHeight="1" x14ac:dyDescent="0.3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row>
    <row r="590" spans="1:25" ht="12.75" customHeight="1" x14ac:dyDescent="0.3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row>
    <row r="591" spans="1:25" ht="12.75" customHeight="1" x14ac:dyDescent="0.3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row>
    <row r="592" spans="1:25" ht="12.75" customHeight="1" x14ac:dyDescent="0.3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row>
    <row r="593" spans="1:25" ht="12.75" customHeight="1" x14ac:dyDescent="0.3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row>
    <row r="594" spans="1:25" ht="12.75" customHeight="1" x14ac:dyDescent="0.3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row>
    <row r="595" spans="1:25" ht="12.75" customHeight="1" x14ac:dyDescent="0.3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row>
    <row r="596" spans="1:25" ht="12.75" customHeight="1" x14ac:dyDescent="0.3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row>
    <row r="597" spans="1:25" ht="12.75" customHeight="1" x14ac:dyDescent="0.3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row>
    <row r="598" spans="1:25" ht="12.75" customHeight="1" x14ac:dyDescent="0.3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row>
    <row r="599" spans="1:25" ht="12.75" customHeight="1" x14ac:dyDescent="0.3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row>
    <row r="600" spans="1:25" ht="12.75" customHeight="1" x14ac:dyDescent="0.3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row>
    <row r="601" spans="1:25" ht="12.75" customHeight="1" x14ac:dyDescent="0.3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row>
    <row r="602" spans="1:25" ht="12.75" customHeight="1" x14ac:dyDescent="0.3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row>
    <row r="603" spans="1:25" ht="12.75" customHeight="1" x14ac:dyDescent="0.3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row>
    <row r="604" spans="1:25" ht="12.75" customHeight="1" x14ac:dyDescent="0.3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row>
    <row r="605" spans="1:25" ht="12.75" customHeight="1" x14ac:dyDescent="0.3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row>
    <row r="606" spans="1:25" ht="12.75" customHeight="1" x14ac:dyDescent="0.3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row>
    <row r="607" spans="1:25" ht="12.75" customHeight="1" x14ac:dyDescent="0.3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row>
    <row r="608" spans="1:25" ht="12.75" customHeight="1" x14ac:dyDescent="0.3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row>
    <row r="609" spans="1:25" ht="12.75" customHeight="1" x14ac:dyDescent="0.3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row>
    <row r="610" spans="1:25" ht="12.75" customHeight="1" x14ac:dyDescent="0.3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row>
    <row r="611" spans="1:25" ht="12.75" customHeight="1" x14ac:dyDescent="0.3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row>
    <row r="612" spans="1:25" ht="12.75" customHeight="1" x14ac:dyDescent="0.3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row>
    <row r="613" spans="1:25" ht="12.75" customHeight="1" x14ac:dyDescent="0.3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row>
    <row r="614" spans="1:25" ht="12.75" customHeight="1" x14ac:dyDescent="0.3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row>
    <row r="615" spans="1:25" ht="12.75" customHeight="1" x14ac:dyDescent="0.3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row>
    <row r="616" spans="1:25" ht="12.75" customHeight="1" x14ac:dyDescent="0.3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row>
    <row r="617" spans="1:25" ht="12.75" customHeight="1" x14ac:dyDescent="0.3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row>
    <row r="618" spans="1:25" ht="12.75" customHeight="1" x14ac:dyDescent="0.3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row>
    <row r="619" spans="1:25" ht="12.75" customHeight="1" x14ac:dyDescent="0.3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row>
    <row r="620" spans="1:25" ht="12.75" customHeight="1" x14ac:dyDescent="0.3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row>
    <row r="621" spans="1:25" ht="12.75" customHeight="1" x14ac:dyDescent="0.3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row>
    <row r="622" spans="1:25" ht="12.75" customHeight="1" x14ac:dyDescent="0.3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row>
    <row r="623" spans="1:25" ht="12.75" customHeight="1" x14ac:dyDescent="0.3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row>
    <row r="624" spans="1:25" ht="12.75" customHeight="1" x14ac:dyDescent="0.3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row>
    <row r="625" spans="1:25" ht="12.75" customHeight="1" x14ac:dyDescent="0.3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row>
    <row r="626" spans="1:25" ht="12.75" customHeight="1" x14ac:dyDescent="0.3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row>
    <row r="627" spans="1:25" ht="12.75" customHeight="1" x14ac:dyDescent="0.3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row>
    <row r="628" spans="1:25" ht="12.75" customHeight="1" x14ac:dyDescent="0.3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row>
    <row r="629" spans="1:25" ht="12.75" customHeight="1" x14ac:dyDescent="0.3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row>
    <row r="630" spans="1:25" ht="12.75" customHeight="1" x14ac:dyDescent="0.3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row>
    <row r="631" spans="1:25" ht="12.75" customHeight="1" x14ac:dyDescent="0.3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row>
    <row r="632" spans="1:25" ht="12.75" customHeight="1" x14ac:dyDescent="0.3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row>
    <row r="633" spans="1:25" ht="12.75" customHeight="1" x14ac:dyDescent="0.3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row>
    <row r="634" spans="1:25" ht="12.75" customHeight="1" x14ac:dyDescent="0.3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row>
    <row r="635" spans="1:25" ht="12.75" customHeight="1" x14ac:dyDescent="0.3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row>
    <row r="636" spans="1:25" ht="12.75" customHeight="1" x14ac:dyDescent="0.3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row>
    <row r="637" spans="1:25" ht="12.75" customHeight="1" x14ac:dyDescent="0.3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row>
    <row r="638" spans="1:25" ht="12.75" customHeight="1" x14ac:dyDescent="0.3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row>
    <row r="639" spans="1:25" ht="12.75" customHeight="1" x14ac:dyDescent="0.3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row>
    <row r="640" spans="1:25" ht="12.75" customHeight="1" x14ac:dyDescent="0.3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row>
    <row r="641" spans="1:25" ht="12.75" customHeight="1" x14ac:dyDescent="0.3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row>
    <row r="642" spans="1:25" ht="12.75" customHeight="1" x14ac:dyDescent="0.3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row>
    <row r="643" spans="1:25" ht="12.75" customHeight="1" x14ac:dyDescent="0.3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row>
    <row r="644" spans="1:25" ht="12.75" customHeight="1" x14ac:dyDescent="0.3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row>
    <row r="645" spans="1:25" ht="12.75" customHeight="1" x14ac:dyDescent="0.3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row>
    <row r="646" spans="1:25" ht="12.75" customHeight="1" x14ac:dyDescent="0.3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row>
    <row r="647" spans="1:25" ht="12.75" customHeight="1" x14ac:dyDescent="0.3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row>
    <row r="648" spans="1:25" ht="12.75" customHeight="1" x14ac:dyDescent="0.3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row>
    <row r="649" spans="1:25" ht="12.75" customHeight="1" x14ac:dyDescent="0.3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row>
    <row r="650" spans="1:25" ht="12.75" customHeight="1" x14ac:dyDescent="0.3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row>
    <row r="651" spans="1:25" ht="12.75" customHeight="1" x14ac:dyDescent="0.3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row>
    <row r="652" spans="1:25" ht="12.75" customHeight="1" x14ac:dyDescent="0.3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row>
    <row r="653" spans="1:25" ht="12.75" customHeight="1" x14ac:dyDescent="0.3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row>
    <row r="654" spans="1:25" ht="12.75" customHeight="1" x14ac:dyDescent="0.3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row>
    <row r="655" spans="1:25" ht="12.75" customHeight="1" x14ac:dyDescent="0.3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row>
    <row r="656" spans="1:25" ht="12.75" customHeight="1" x14ac:dyDescent="0.3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row>
    <row r="657" spans="1:25" ht="12.75" customHeight="1" x14ac:dyDescent="0.3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row>
    <row r="658" spans="1:25" ht="12.75" customHeight="1" x14ac:dyDescent="0.3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row>
    <row r="659" spans="1:25" ht="12.75" customHeight="1" x14ac:dyDescent="0.3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row>
    <row r="660" spans="1:25" ht="12.75" customHeight="1" x14ac:dyDescent="0.3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row>
    <row r="661" spans="1:25" ht="12.75" customHeight="1" x14ac:dyDescent="0.3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row>
    <row r="662" spans="1:25" ht="12.75" customHeight="1" x14ac:dyDescent="0.3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row>
    <row r="663" spans="1:25" ht="12.75" customHeight="1" x14ac:dyDescent="0.3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row>
    <row r="664" spans="1:25" ht="12.75" customHeight="1" x14ac:dyDescent="0.3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row>
    <row r="665" spans="1:25" ht="12.75" customHeight="1" x14ac:dyDescent="0.3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row>
    <row r="666" spans="1:25" ht="12.75" customHeight="1" x14ac:dyDescent="0.3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row>
    <row r="667" spans="1:25" ht="12.75" customHeight="1" x14ac:dyDescent="0.3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row>
    <row r="668" spans="1:25" ht="12.75" customHeight="1" x14ac:dyDescent="0.3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row>
    <row r="669" spans="1:25" ht="12.75" customHeight="1" x14ac:dyDescent="0.3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row>
    <row r="670" spans="1:25" ht="12.75" customHeight="1" x14ac:dyDescent="0.3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row>
    <row r="671" spans="1:25" ht="12.75" customHeight="1" x14ac:dyDescent="0.3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row>
    <row r="672" spans="1:25" ht="12.75" customHeight="1" x14ac:dyDescent="0.3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row>
    <row r="673" spans="1:25" ht="12.75" customHeight="1" x14ac:dyDescent="0.3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row>
    <row r="674" spans="1:25" ht="12.75" customHeight="1" x14ac:dyDescent="0.3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row>
    <row r="675" spans="1:25" ht="12.75" customHeight="1" x14ac:dyDescent="0.3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row>
    <row r="676" spans="1:25" ht="12.75" customHeight="1" x14ac:dyDescent="0.3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row>
    <row r="677" spans="1:25" ht="12.75" customHeight="1" x14ac:dyDescent="0.3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row>
    <row r="678" spans="1:25" ht="12.75" customHeight="1" x14ac:dyDescent="0.3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row>
    <row r="679" spans="1:25" ht="12.75" customHeight="1" x14ac:dyDescent="0.3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row>
    <row r="680" spans="1:25" ht="12.75" customHeight="1" x14ac:dyDescent="0.3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row>
    <row r="681" spans="1:25" ht="12.75" customHeight="1" x14ac:dyDescent="0.3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row>
    <row r="682" spans="1:25" ht="12.75" customHeight="1" x14ac:dyDescent="0.3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row>
    <row r="683" spans="1:25" ht="12.75" customHeight="1" x14ac:dyDescent="0.3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row>
    <row r="684" spans="1:25" ht="12.75" customHeight="1" x14ac:dyDescent="0.3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row>
    <row r="685" spans="1:25" ht="12.75" customHeight="1" x14ac:dyDescent="0.3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row>
    <row r="686" spans="1:25" ht="12.75" customHeight="1" x14ac:dyDescent="0.3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row>
    <row r="687" spans="1:25" ht="12.75" customHeight="1" x14ac:dyDescent="0.3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row>
    <row r="688" spans="1:25" ht="12.75" customHeight="1" x14ac:dyDescent="0.3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row>
    <row r="689" spans="1:25" ht="12.75" customHeight="1" x14ac:dyDescent="0.3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row>
    <row r="690" spans="1:25" ht="12.75" customHeight="1" x14ac:dyDescent="0.3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row>
    <row r="691" spans="1:25" ht="12.75" customHeight="1" x14ac:dyDescent="0.3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row>
    <row r="692" spans="1:25" ht="12.75" customHeight="1" x14ac:dyDescent="0.3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row>
    <row r="693" spans="1:25" ht="12.75" customHeight="1" x14ac:dyDescent="0.3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row>
    <row r="694" spans="1:25" ht="12.75" customHeight="1" x14ac:dyDescent="0.3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row>
    <row r="695" spans="1:25" ht="12.75" customHeight="1" x14ac:dyDescent="0.3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row>
    <row r="696" spans="1:25" ht="12.75" customHeight="1" x14ac:dyDescent="0.3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row>
    <row r="697" spans="1:25" ht="12.75" customHeight="1" x14ac:dyDescent="0.3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row>
    <row r="698" spans="1:25" ht="12.75" customHeight="1" x14ac:dyDescent="0.3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row>
    <row r="699" spans="1:25" ht="12.75" customHeight="1" x14ac:dyDescent="0.3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row>
    <row r="700" spans="1:25" ht="12.75" customHeight="1" x14ac:dyDescent="0.3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row>
    <row r="701" spans="1:25" ht="12.75" customHeight="1" x14ac:dyDescent="0.3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row>
    <row r="702" spans="1:25" ht="12.75" customHeight="1" x14ac:dyDescent="0.3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row>
    <row r="703" spans="1:25" ht="12.75" customHeight="1" x14ac:dyDescent="0.3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row>
    <row r="704" spans="1:25" ht="12.75" customHeight="1" x14ac:dyDescent="0.3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row>
    <row r="705" spans="1:25" ht="12.75" customHeight="1" x14ac:dyDescent="0.3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row>
    <row r="706" spans="1:25" ht="12.75" customHeight="1" x14ac:dyDescent="0.3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row>
    <row r="707" spans="1:25" ht="12.75" customHeight="1" x14ac:dyDescent="0.3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row>
    <row r="708" spans="1:25" ht="12.75" customHeight="1" x14ac:dyDescent="0.3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row>
    <row r="709" spans="1:25" ht="12.75" customHeight="1" x14ac:dyDescent="0.3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row>
    <row r="710" spans="1:25" ht="12.75" customHeight="1" x14ac:dyDescent="0.3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row>
    <row r="711" spans="1:25" ht="12.75" customHeight="1" x14ac:dyDescent="0.3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row>
    <row r="712" spans="1:25" ht="12.75" customHeight="1" x14ac:dyDescent="0.3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row>
    <row r="713" spans="1:25" ht="12.75" customHeight="1" x14ac:dyDescent="0.3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row>
    <row r="714" spans="1:25" ht="12.75" customHeight="1" x14ac:dyDescent="0.3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row>
    <row r="715" spans="1:25" ht="12.75" customHeight="1" x14ac:dyDescent="0.3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row>
    <row r="716" spans="1:25" ht="12.75" customHeight="1" x14ac:dyDescent="0.3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row>
    <row r="717" spans="1:25" ht="12.75" customHeight="1" x14ac:dyDescent="0.3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row>
    <row r="718" spans="1:25" ht="12.75" customHeight="1" x14ac:dyDescent="0.3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row>
    <row r="719" spans="1:25" ht="12.75" customHeight="1" x14ac:dyDescent="0.3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row>
    <row r="720" spans="1:25" ht="12.75" customHeight="1" x14ac:dyDescent="0.3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row>
    <row r="721" spans="1:25" ht="12.75" customHeight="1" x14ac:dyDescent="0.3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row>
    <row r="722" spans="1:25" ht="12.75" customHeight="1" x14ac:dyDescent="0.3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row>
    <row r="723" spans="1:25" ht="12.75" customHeight="1" x14ac:dyDescent="0.3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row>
    <row r="724" spans="1:25" ht="12.75" customHeight="1" x14ac:dyDescent="0.3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row>
    <row r="725" spans="1:25" ht="12.75" customHeight="1" x14ac:dyDescent="0.3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row>
    <row r="726" spans="1:25" ht="12.75" customHeight="1" x14ac:dyDescent="0.3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row>
    <row r="727" spans="1:25" ht="12.75" customHeight="1" x14ac:dyDescent="0.3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row>
    <row r="728" spans="1:25" ht="12.75" customHeight="1" x14ac:dyDescent="0.3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row>
    <row r="729" spans="1:25" ht="12.75" customHeight="1" x14ac:dyDescent="0.3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row>
    <row r="730" spans="1:25" ht="12.75" customHeight="1" x14ac:dyDescent="0.3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row>
    <row r="731" spans="1:25" ht="12.75" customHeight="1" x14ac:dyDescent="0.3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row>
    <row r="732" spans="1:25" ht="12.75" customHeight="1" x14ac:dyDescent="0.3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row>
    <row r="733" spans="1:25" ht="12.75" customHeight="1" x14ac:dyDescent="0.3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row>
    <row r="734" spans="1:25" ht="12.75" customHeight="1" x14ac:dyDescent="0.3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row>
    <row r="735" spans="1:25" ht="12.75" customHeight="1" x14ac:dyDescent="0.3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row>
    <row r="736" spans="1:25" ht="12.75" customHeight="1" x14ac:dyDescent="0.3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row>
    <row r="737" spans="1:25" ht="12.75" customHeight="1" x14ac:dyDescent="0.3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row>
    <row r="738" spans="1:25" ht="12.75" customHeight="1" x14ac:dyDescent="0.3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row>
    <row r="739" spans="1:25" ht="12.75" customHeight="1" x14ac:dyDescent="0.3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row>
    <row r="740" spans="1:25" ht="12.75" customHeight="1" x14ac:dyDescent="0.3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row>
    <row r="741" spans="1:25" ht="12.75" customHeight="1" x14ac:dyDescent="0.3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row>
    <row r="742" spans="1:25" ht="12.75" customHeight="1" x14ac:dyDescent="0.3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row>
    <row r="743" spans="1:25" ht="12.75" customHeight="1" x14ac:dyDescent="0.3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row>
    <row r="744" spans="1:25" ht="12.75" customHeight="1" x14ac:dyDescent="0.3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row>
    <row r="745" spans="1:25" ht="12.75" customHeight="1" x14ac:dyDescent="0.3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row>
    <row r="746" spans="1:25" ht="12.75" customHeight="1" x14ac:dyDescent="0.3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row>
    <row r="747" spans="1:25" ht="12.75" customHeight="1" x14ac:dyDescent="0.3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row>
    <row r="748" spans="1:25" ht="12.75" customHeight="1" x14ac:dyDescent="0.3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row>
    <row r="749" spans="1:25" ht="12.75" customHeight="1" x14ac:dyDescent="0.3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row>
    <row r="750" spans="1:25" ht="12.75" customHeight="1" x14ac:dyDescent="0.3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row>
    <row r="751" spans="1:25" ht="12.75" customHeight="1" x14ac:dyDescent="0.3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row>
    <row r="752" spans="1:25" ht="12.75" customHeight="1" x14ac:dyDescent="0.3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row>
    <row r="753" spans="1:25" ht="12.75" customHeight="1" x14ac:dyDescent="0.3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row>
    <row r="754" spans="1:25" ht="12.75" customHeight="1" x14ac:dyDescent="0.3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row>
    <row r="755" spans="1:25" ht="12.75" customHeight="1" x14ac:dyDescent="0.3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row>
    <row r="756" spans="1:25" ht="12.75" customHeight="1" x14ac:dyDescent="0.3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row>
    <row r="757" spans="1:25" ht="12.75" customHeight="1" x14ac:dyDescent="0.3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row>
    <row r="758" spans="1:25" ht="12.75" customHeight="1" x14ac:dyDescent="0.3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row>
    <row r="759" spans="1:25" ht="12.75" customHeight="1" x14ac:dyDescent="0.3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row>
    <row r="760" spans="1:25" ht="12.75" customHeight="1" x14ac:dyDescent="0.3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row>
    <row r="761" spans="1:25" ht="12.75" customHeight="1" x14ac:dyDescent="0.3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row>
    <row r="762" spans="1:25" ht="12.75" customHeight="1" x14ac:dyDescent="0.3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row>
    <row r="763" spans="1:25" ht="12.75" customHeight="1" x14ac:dyDescent="0.3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row>
    <row r="764" spans="1:25" ht="12.75" customHeight="1" x14ac:dyDescent="0.3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row>
    <row r="765" spans="1:25" ht="12.75" customHeight="1" x14ac:dyDescent="0.3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row>
    <row r="766" spans="1:25" ht="12.75" customHeight="1" x14ac:dyDescent="0.3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row>
    <row r="767" spans="1:25" ht="12.75" customHeight="1" x14ac:dyDescent="0.3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row>
    <row r="768" spans="1:25" ht="12.75" customHeight="1" x14ac:dyDescent="0.3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row>
    <row r="769" spans="1:25" ht="12.75" customHeight="1" x14ac:dyDescent="0.3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row>
    <row r="770" spans="1:25" ht="12.75" customHeight="1" x14ac:dyDescent="0.3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row>
    <row r="771" spans="1:25" ht="12.75" customHeight="1" x14ac:dyDescent="0.3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row>
    <row r="772" spans="1:25" ht="12.75" customHeight="1" x14ac:dyDescent="0.3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row>
    <row r="773" spans="1:25" ht="12.75" customHeight="1" x14ac:dyDescent="0.3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row>
    <row r="774" spans="1:25" ht="12.75" customHeight="1" x14ac:dyDescent="0.3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row>
    <row r="775" spans="1:25" ht="12.75" customHeight="1" x14ac:dyDescent="0.3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row>
    <row r="776" spans="1:25" ht="12.75" customHeight="1" x14ac:dyDescent="0.3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row>
    <row r="777" spans="1:25" ht="12.75" customHeight="1" x14ac:dyDescent="0.3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row>
    <row r="778" spans="1:25" ht="12.75" customHeight="1" x14ac:dyDescent="0.3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row>
    <row r="779" spans="1:25" ht="12.75" customHeight="1" x14ac:dyDescent="0.3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row>
    <row r="780" spans="1:25" ht="12.75" customHeight="1" x14ac:dyDescent="0.3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row>
    <row r="781" spans="1:25" ht="12.75" customHeight="1" x14ac:dyDescent="0.3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row>
    <row r="782" spans="1:25" ht="12.75" customHeight="1" x14ac:dyDescent="0.3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row>
    <row r="783" spans="1:25" ht="12.75" customHeight="1" x14ac:dyDescent="0.3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row>
    <row r="784" spans="1:25" ht="12.75" customHeight="1" x14ac:dyDescent="0.3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row>
    <row r="785" spans="1:25" ht="12.75" customHeight="1" x14ac:dyDescent="0.3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row>
    <row r="786" spans="1:25" ht="12.75" customHeight="1" x14ac:dyDescent="0.3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row>
    <row r="787" spans="1:25" ht="12.75" customHeight="1" x14ac:dyDescent="0.3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row>
    <row r="788" spans="1:25" ht="12.75" customHeight="1" x14ac:dyDescent="0.3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row>
    <row r="789" spans="1:25" ht="12.75" customHeight="1" x14ac:dyDescent="0.3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row>
    <row r="790" spans="1:25" ht="12.75" customHeight="1" x14ac:dyDescent="0.3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row>
    <row r="791" spans="1:25" ht="12.75" customHeight="1" x14ac:dyDescent="0.3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row>
    <row r="792" spans="1:25" ht="12.75" customHeight="1" x14ac:dyDescent="0.3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row>
    <row r="793" spans="1:25" ht="12.75" customHeight="1" x14ac:dyDescent="0.3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row>
    <row r="794" spans="1:25" ht="12.75" customHeight="1" x14ac:dyDescent="0.3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row>
    <row r="795" spans="1:25" ht="12.75" customHeight="1" x14ac:dyDescent="0.3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row>
    <row r="796" spans="1:25" ht="12.75" customHeight="1" x14ac:dyDescent="0.3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row>
    <row r="797" spans="1:25" ht="12.75" customHeight="1" x14ac:dyDescent="0.3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row>
    <row r="798" spans="1:25" ht="12.75" customHeight="1" x14ac:dyDescent="0.3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row>
    <row r="799" spans="1:25" ht="12.75" customHeight="1" x14ac:dyDescent="0.3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row>
    <row r="800" spans="1:25" ht="12.75" customHeight="1" x14ac:dyDescent="0.3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row>
    <row r="801" spans="1:25" ht="12.75" customHeight="1" x14ac:dyDescent="0.3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row>
    <row r="802" spans="1:25" ht="12.75" customHeight="1" x14ac:dyDescent="0.3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row>
    <row r="803" spans="1:25" ht="12.75" customHeight="1" x14ac:dyDescent="0.3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row>
    <row r="804" spans="1:25" ht="12.75" customHeight="1" x14ac:dyDescent="0.3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row>
    <row r="805" spans="1:25" ht="12.75" customHeight="1" x14ac:dyDescent="0.3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row>
    <row r="806" spans="1:25" ht="12.75" customHeight="1" x14ac:dyDescent="0.3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row>
    <row r="807" spans="1:25" ht="12.75" customHeight="1" x14ac:dyDescent="0.3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row>
    <row r="808" spans="1:25" ht="12.75" customHeight="1" x14ac:dyDescent="0.3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row>
    <row r="809" spans="1:25" ht="12.75" customHeight="1" x14ac:dyDescent="0.3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row>
    <row r="810" spans="1:25" ht="12.75" customHeight="1" x14ac:dyDescent="0.3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row>
    <row r="811" spans="1:25" ht="12.75" customHeight="1" x14ac:dyDescent="0.3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row>
    <row r="812" spans="1:25" ht="12.75" customHeight="1" x14ac:dyDescent="0.3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row>
    <row r="813" spans="1:25" ht="12.75" customHeight="1" x14ac:dyDescent="0.3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row>
    <row r="814" spans="1:25" ht="12.75" customHeight="1" x14ac:dyDescent="0.3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row>
    <row r="815" spans="1:25" ht="12.75" customHeight="1" x14ac:dyDescent="0.3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row>
    <row r="816" spans="1:25" ht="12.75" customHeight="1" x14ac:dyDescent="0.3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row>
    <row r="817" spans="1:25" ht="12.75" customHeight="1" x14ac:dyDescent="0.3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row>
    <row r="818" spans="1:25" ht="12.75" customHeight="1" x14ac:dyDescent="0.3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row>
    <row r="819" spans="1:25" ht="12.75" customHeight="1" x14ac:dyDescent="0.3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row>
    <row r="820" spans="1:25" ht="12.75" customHeight="1" x14ac:dyDescent="0.3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row>
    <row r="821" spans="1:25" ht="12.75" customHeight="1" x14ac:dyDescent="0.3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row>
    <row r="822" spans="1:25" ht="12.75" customHeight="1" x14ac:dyDescent="0.3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row>
    <row r="823" spans="1:25" ht="12.75" customHeight="1" x14ac:dyDescent="0.3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row>
    <row r="824" spans="1:25" ht="12.75" customHeight="1" x14ac:dyDescent="0.3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row>
    <row r="825" spans="1:25" ht="12.75" customHeight="1" x14ac:dyDescent="0.3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row>
    <row r="826" spans="1:25" ht="12.75" customHeight="1" x14ac:dyDescent="0.3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row>
    <row r="827" spans="1:25" ht="12.75" customHeight="1" x14ac:dyDescent="0.3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row>
    <row r="828" spans="1:25" ht="12.75" customHeight="1" x14ac:dyDescent="0.3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row>
    <row r="829" spans="1:25" ht="12.75" customHeight="1" x14ac:dyDescent="0.3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row>
    <row r="830" spans="1:25" ht="12.75" customHeight="1" x14ac:dyDescent="0.3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row>
    <row r="831" spans="1:25" ht="12.75" customHeight="1" x14ac:dyDescent="0.3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row>
    <row r="832" spans="1:25" ht="12.75" customHeight="1" x14ac:dyDescent="0.3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row>
    <row r="833" spans="1:25" ht="12.75" customHeight="1" x14ac:dyDescent="0.3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row>
    <row r="834" spans="1:25" ht="12.75" customHeight="1" x14ac:dyDescent="0.3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row>
    <row r="835" spans="1:25" ht="12.75" customHeight="1" x14ac:dyDescent="0.3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row>
    <row r="836" spans="1:25" ht="12.75" customHeight="1" x14ac:dyDescent="0.3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row>
    <row r="837" spans="1:25" ht="12.75" customHeight="1" x14ac:dyDescent="0.3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row>
    <row r="838" spans="1:25" ht="12.75" customHeight="1" x14ac:dyDescent="0.3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row>
    <row r="839" spans="1:25" ht="12.75" customHeight="1" x14ac:dyDescent="0.3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row>
    <row r="840" spans="1:25" ht="12.75" customHeight="1" x14ac:dyDescent="0.3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row>
    <row r="841" spans="1:25" ht="12.75" customHeight="1" x14ac:dyDescent="0.3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row>
    <row r="842" spans="1:25" ht="12.75" customHeight="1" x14ac:dyDescent="0.3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row>
    <row r="843" spans="1:25" ht="12.75" customHeight="1" x14ac:dyDescent="0.3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row>
    <row r="844" spans="1:25" ht="12.75" customHeight="1" x14ac:dyDescent="0.3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row>
    <row r="845" spans="1:25" ht="12.75" customHeight="1" x14ac:dyDescent="0.3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row>
    <row r="846" spans="1:25" ht="12.75" customHeight="1" x14ac:dyDescent="0.3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row>
    <row r="847" spans="1:25" ht="12.75" customHeight="1" x14ac:dyDescent="0.3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row>
    <row r="848" spans="1:25" ht="12.75" customHeight="1" x14ac:dyDescent="0.3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row>
    <row r="849" spans="1:25" ht="12.75" customHeight="1" x14ac:dyDescent="0.3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row>
    <row r="850" spans="1:25" ht="12.75" customHeight="1" x14ac:dyDescent="0.3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row>
    <row r="851" spans="1:25" ht="12.75" customHeight="1" x14ac:dyDescent="0.3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row>
    <row r="852" spans="1:25" ht="12.75" customHeight="1" x14ac:dyDescent="0.3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row>
    <row r="853" spans="1:25" ht="12.75" customHeight="1" x14ac:dyDescent="0.3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row>
    <row r="854" spans="1:25" ht="12.75" customHeight="1" x14ac:dyDescent="0.3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row>
    <row r="855" spans="1:25" ht="12.75" customHeight="1" x14ac:dyDescent="0.3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row>
    <row r="856" spans="1:25" ht="12.75" customHeight="1" x14ac:dyDescent="0.3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row>
    <row r="857" spans="1:25" ht="12.75" customHeight="1" x14ac:dyDescent="0.3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row>
    <row r="858" spans="1:25" ht="12.75" customHeight="1" x14ac:dyDescent="0.3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row>
    <row r="859" spans="1:25" ht="12.75" customHeight="1" x14ac:dyDescent="0.3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row>
    <row r="860" spans="1:25" ht="12.75" customHeight="1" x14ac:dyDescent="0.3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row>
    <row r="861" spans="1:25" ht="12.75" customHeight="1" x14ac:dyDescent="0.3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row>
    <row r="862" spans="1:25" ht="12.75" customHeight="1" x14ac:dyDescent="0.3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row>
    <row r="863" spans="1:25" ht="12.75" customHeight="1" x14ac:dyDescent="0.3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row>
    <row r="864" spans="1:25" ht="12.75" customHeight="1" x14ac:dyDescent="0.3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row>
    <row r="865" spans="1:25" ht="12.75" customHeight="1" x14ac:dyDescent="0.3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row>
    <row r="866" spans="1:25" ht="12.75" customHeight="1" x14ac:dyDescent="0.3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row>
    <row r="867" spans="1:25" ht="12.75" customHeight="1" x14ac:dyDescent="0.3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row>
    <row r="868" spans="1:25" ht="12.75" customHeight="1" x14ac:dyDescent="0.3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row>
    <row r="869" spans="1:25" ht="12.75" customHeight="1" x14ac:dyDescent="0.3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row>
    <row r="870" spans="1:25" ht="12.75" customHeight="1" x14ac:dyDescent="0.3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row>
    <row r="871" spans="1:25" ht="12.75" customHeight="1" x14ac:dyDescent="0.3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row>
    <row r="872" spans="1:25" ht="12.75" customHeight="1" x14ac:dyDescent="0.3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row>
    <row r="873" spans="1:25" ht="12.75" customHeight="1" x14ac:dyDescent="0.3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row>
    <row r="874" spans="1:25" ht="12.75" customHeight="1" x14ac:dyDescent="0.3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row>
    <row r="875" spans="1:25" ht="12.75" customHeight="1" x14ac:dyDescent="0.3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row>
    <row r="876" spans="1:25" ht="12.75" customHeight="1" x14ac:dyDescent="0.3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row>
    <row r="877" spans="1:25" ht="12.75" customHeight="1" x14ac:dyDescent="0.3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row>
    <row r="878" spans="1:25" ht="12.75" customHeight="1" x14ac:dyDescent="0.3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row>
    <row r="879" spans="1:25" ht="12.75" customHeight="1" x14ac:dyDescent="0.3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row>
    <row r="880" spans="1:25" ht="12.75" customHeight="1" x14ac:dyDescent="0.3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row>
    <row r="881" spans="1:25" ht="12.75" customHeight="1" x14ac:dyDescent="0.3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row>
    <row r="882" spans="1:25" ht="12.75" customHeight="1" x14ac:dyDescent="0.3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row>
    <row r="883" spans="1:25" ht="12.75" customHeight="1" x14ac:dyDescent="0.3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row>
    <row r="884" spans="1:25" ht="12.75" customHeight="1" x14ac:dyDescent="0.3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row>
    <row r="885" spans="1:25" ht="12.75" customHeight="1" x14ac:dyDescent="0.3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row>
    <row r="886" spans="1:25" ht="12.75" customHeight="1" x14ac:dyDescent="0.3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row>
    <row r="887" spans="1:25" ht="12.75" customHeight="1" x14ac:dyDescent="0.3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row>
    <row r="888" spans="1:25" ht="12.75" customHeight="1" x14ac:dyDescent="0.3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row>
    <row r="889" spans="1:25" ht="12.75" customHeight="1" x14ac:dyDescent="0.3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row>
    <row r="890" spans="1:25" ht="12.75" customHeight="1" x14ac:dyDescent="0.3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row>
    <row r="891" spans="1:25" ht="12.75" customHeight="1" x14ac:dyDescent="0.3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row>
    <row r="892" spans="1:25" ht="12.75" customHeight="1" x14ac:dyDescent="0.3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row>
    <row r="893" spans="1:25" ht="12.75" customHeight="1" x14ac:dyDescent="0.3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row>
    <row r="894" spans="1:25" ht="12.75" customHeight="1" x14ac:dyDescent="0.3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row>
    <row r="895" spans="1:25" ht="12.75" customHeight="1" x14ac:dyDescent="0.3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row>
    <row r="896" spans="1:25" ht="12.75" customHeight="1" x14ac:dyDescent="0.3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row>
    <row r="897" spans="1:25" ht="12.75" customHeight="1" x14ac:dyDescent="0.3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row>
    <row r="898" spans="1:25" ht="12.75" customHeight="1" x14ac:dyDescent="0.3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row>
    <row r="899" spans="1:25" ht="12.75" customHeight="1" x14ac:dyDescent="0.3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row>
    <row r="900" spans="1:25" ht="12.75" customHeight="1" x14ac:dyDescent="0.3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row>
    <row r="901" spans="1:25" ht="12.75" customHeight="1" x14ac:dyDescent="0.3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row>
    <row r="902" spans="1:25" ht="12.75" customHeight="1" x14ac:dyDescent="0.3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row>
    <row r="903" spans="1:25" ht="12.75" customHeight="1" x14ac:dyDescent="0.3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row>
    <row r="904" spans="1:25" ht="12.75" customHeight="1" x14ac:dyDescent="0.3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row>
    <row r="905" spans="1:25" ht="12.75" customHeight="1" x14ac:dyDescent="0.3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row>
    <row r="906" spans="1:25" ht="12.75" customHeight="1" x14ac:dyDescent="0.3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row>
    <row r="907" spans="1:25" ht="12.75" customHeight="1" x14ac:dyDescent="0.3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row>
    <row r="908" spans="1:25" ht="12.75" customHeight="1" x14ac:dyDescent="0.3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row>
    <row r="909" spans="1:25" ht="12.75" customHeight="1" x14ac:dyDescent="0.3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row>
    <row r="910" spans="1:25" ht="12.75" customHeight="1" x14ac:dyDescent="0.3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row>
    <row r="911" spans="1:25" ht="12.75" customHeight="1" x14ac:dyDescent="0.3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row>
    <row r="912" spans="1:25" ht="12.75" customHeight="1" x14ac:dyDescent="0.3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row>
    <row r="913" spans="1:25" ht="12.75" customHeight="1" x14ac:dyDescent="0.3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row>
    <row r="914" spans="1:25" ht="12.75" customHeight="1" x14ac:dyDescent="0.3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row>
    <row r="915" spans="1:25" ht="12.75" customHeight="1" x14ac:dyDescent="0.3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row>
    <row r="916" spans="1:25" ht="12.75" customHeight="1" x14ac:dyDescent="0.3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row>
    <row r="917" spans="1:25" ht="12.75" customHeight="1" x14ac:dyDescent="0.3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row>
    <row r="918" spans="1:25" ht="12.75" customHeight="1" x14ac:dyDescent="0.3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row>
    <row r="919" spans="1:25" ht="12.75" customHeight="1" x14ac:dyDescent="0.3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row>
    <row r="920" spans="1:25" ht="12.75" customHeight="1" x14ac:dyDescent="0.3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row>
    <row r="921" spans="1:25" ht="12.75" customHeight="1" x14ac:dyDescent="0.3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row>
    <row r="922" spans="1:25" ht="12.75" customHeight="1" x14ac:dyDescent="0.3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row>
    <row r="923" spans="1:25" ht="12.75" customHeight="1" x14ac:dyDescent="0.3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row>
    <row r="924" spans="1:25" ht="12.75" customHeight="1" x14ac:dyDescent="0.3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row>
    <row r="925" spans="1:25" ht="12.75" customHeight="1" x14ac:dyDescent="0.3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row>
    <row r="926" spans="1:25" ht="12.75" customHeight="1" x14ac:dyDescent="0.3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row>
    <row r="927" spans="1:25" ht="12.75" customHeight="1" x14ac:dyDescent="0.3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row>
    <row r="928" spans="1:25" ht="12.75" customHeight="1" x14ac:dyDescent="0.3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row>
    <row r="929" spans="1:25" ht="12.75" customHeight="1" x14ac:dyDescent="0.3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row>
    <row r="930" spans="1:25" ht="12.75" customHeight="1" x14ac:dyDescent="0.3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row>
    <row r="931" spans="1:25" ht="12.75" customHeight="1" x14ac:dyDescent="0.3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row>
    <row r="932" spans="1:25" ht="12.75" customHeight="1" x14ac:dyDescent="0.3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row>
    <row r="933" spans="1:25" ht="12.75" customHeight="1" x14ac:dyDescent="0.3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row>
    <row r="934" spans="1:25" ht="12.75" customHeight="1" x14ac:dyDescent="0.3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row>
    <row r="935" spans="1:25" ht="12.75" customHeight="1" x14ac:dyDescent="0.3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row>
    <row r="936" spans="1:25" ht="12.75" customHeight="1" x14ac:dyDescent="0.3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row>
    <row r="937" spans="1:25" ht="12.75" customHeight="1" x14ac:dyDescent="0.3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row>
    <row r="938" spans="1:25" ht="12.75" customHeight="1" x14ac:dyDescent="0.3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row>
    <row r="939" spans="1:25" ht="12.75" customHeight="1" x14ac:dyDescent="0.3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row>
    <row r="940" spans="1:25" ht="12.75" customHeight="1" x14ac:dyDescent="0.3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row>
    <row r="941" spans="1:25" ht="12.75" customHeight="1" x14ac:dyDescent="0.3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row>
    <row r="942" spans="1:25" ht="12.75" customHeight="1" x14ac:dyDescent="0.3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row>
    <row r="943" spans="1:25" ht="12.75" customHeight="1" x14ac:dyDescent="0.3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row>
    <row r="944" spans="1:25" ht="12.75" customHeight="1" x14ac:dyDescent="0.3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row>
    <row r="945" spans="1:25" ht="12.75" customHeight="1" x14ac:dyDescent="0.3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row>
    <row r="946" spans="1:25" ht="12.75" customHeight="1" x14ac:dyDescent="0.3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row>
    <row r="947" spans="1:25" ht="12.75" customHeight="1" x14ac:dyDescent="0.3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row>
    <row r="948" spans="1:25" ht="12.75" customHeight="1" x14ac:dyDescent="0.3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row>
    <row r="949" spans="1:25" ht="12.75" customHeight="1" x14ac:dyDescent="0.3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row>
    <row r="950" spans="1:25" ht="12.75" customHeight="1" x14ac:dyDescent="0.3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row>
    <row r="951" spans="1:25" ht="12.75" customHeight="1" x14ac:dyDescent="0.3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row>
    <row r="952" spans="1:25" ht="12.75" customHeight="1" x14ac:dyDescent="0.3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row>
    <row r="953" spans="1:25" ht="12.75" customHeight="1" x14ac:dyDescent="0.3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row>
    <row r="954" spans="1:25" ht="12.75" customHeight="1" x14ac:dyDescent="0.3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row>
    <row r="955" spans="1:25" ht="12.75" customHeight="1" x14ac:dyDescent="0.3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row>
    <row r="956" spans="1:25" ht="12.75" customHeight="1" x14ac:dyDescent="0.3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row>
    <row r="957" spans="1:25" ht="12.75" customHeight="1" x14ac:dyDescent="0.3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row>
    <row r="958" spans="1:25" ht="12.75" customHeight="1" x14ac:dyDescent="0.3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row>
    <row r="959" spans="1:25" ht="12.75" customHeight="1" x14ac:dyDescent="0.3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row>
    <row r="960" spans="1:25" ht="12.75" customHeight="1" x14ac:dyDescent="0.3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row>
    <row r="961" spans="1:25" ht="12.75" customHeight="1" x14ac:dyDescent="0.3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row>
    <row r="962" spans="1:25" ht="12.75" customHeight="1" x14ac:dyDescent="0.3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row>
    <row r="963" spans="1:25" ht="12.75" customHeight="1" x14ac:dyDescent="0.3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row>
    <row r="964" spans="1:25" ht="12.75" customHeight="1" x14ac:dyDescent="0.3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row>
    <row r="965" spans="1:25" ht="12.75" customHeight="1" x14ac:dyDescent="0.3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row>
    <row r="966" spans="1:25" ht="12.75" customHeight="1" x14ac:dyDescent="0.3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row>
    <row r="967" spans="1:25" ht="12.75" customHeight="1" x14ac:dyDescent="0.3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row>
    <row r="968" spans="1:25" ht="12.75" customHeight="1" x14ac:dyDescent="0.3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row>
    <row r="969" spans="1:25" ht="12.75" customHeight="1" x14ac:dyDescent="0.3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row>
    <row r="970" spans="1:25" ht="12.75" customHeight="1" x14ac:dyDescent="0.3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row>
    <row r="971" spans="1:25" ht="12.75" customHeight="1" x14ac:dyDescent="0.3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row>
    <row r="972" spans="1:25" ht="12.75" customHeight="1" x14ac:dyDescent="0.3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row>
    <row r="973" spans="1:25" ht="12.75" customHeight="1" x14ac:dyDescent="0.3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row>
    <row r="974" spans="1:25" ht="12.75" customHeight="1" x14ac:dyDescent="0.3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row>
    <row r="975" spans="1:25" ht="12.75" customHeight="1" x14ac:dyDescent="0.3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row>
    <row r="976" spans="1:25" ht="12.75" customHeight="1" x14ac:dyDescent="0.3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row>
    <row r="977" spans="1:25" ht="12.75" customHeight="1" x14ac:dyDescent="0.3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row>
    <row r="978" spans="1:25" ht="12.75" customHeight="1" x14ac:dyDescent="0.3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row>
    <row r="979" spans="1:25" ht="12.75" customHeight="1" x14ac:dyDescent="0.3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row>
    <row r="980" spans="1:25" ht="12.75" customHeight="1" x14ac:dyDescent="0.3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row>
    <row r="981" spans="1:25" ht="12.75" customHeight="1" x14ac:dyDescent="0.3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row>
    <row r="982" spans="1:25" ht="12.75" customHeight="1" x14ac:dyDescent="0.3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row>
    <row r="983" spans="1:25" ht="12.75" customHeight="1" x14ac:dyDescent="0.3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row>
    <row r="984" spans="1:25" ht="12.75" customHeight="1" x14ac:dyDescent="0.3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row>
    <row r="985" spans="1:25" ht="12.75" customHeight="1" x14ac:dyDescent="0.3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row>
    <row r="986" spans="1:25" ht="12.75" customHeight="1" x14ac:dyDescent="0.3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row>
    <row r="987" spans="1:25" ht="12.75" customHeight="1" x14ac:dyDescent="0.3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row>
    <row r="988" spans="1:25" ht="12.75" customHeight="1" x14ac:dyDescent="0.3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row>
    <row r="989" spans="1:25" ht="12.75" customHeight="1" x14ac:dyDescent="0.3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row>
    <row r="990" spans="1:25" ht="12.75" customHeight="1" x14ac:dyDescent="0.3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row>
    <row r="991" spans="1:25" ht="12.75" customHeight="1" x14ac:dyDescent="0.3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row>
    <row r="992" spans="1:25" ht="12.75" customHeight="1" x14ac:dyDescent="0.3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row>
  </sheetData>
  <sheetProtection algorithmName="SHA-512" hashValue="320Yx8NQTfm+AQxgpyOMbtW2ogXyo9SKRDWjfVXV+W3o9OzUw+4ojxu8OFCRDzwhoenWz8Z1xoHYfxFWZTDl7A==" saltValue="RQe2NzHZMBxX0Cpx5eUaSw==" spinCount="100000" sheet="1" selectLockedCells="1"/>
  <mergeCells count="78">
    <mergeCell ref="B60:D60"/>
    <mergeCell ref="B61:D61"/>
    <mergeCell ref="B62:D62"/>
    <mergeCell ref="B63:D63"/>
    <mergeCell ref="I58:J58"/>
    <mergeCell ref="I60:J60"/>
    <mergeCell ref="I61:J61"/>
    <mergeCell ref="B58:D59"/>
    <mergeCell ref="B64:D64"/>
    <mergeCell ref="B65:D65"/>
    <mergeCell ref="I62:J62"/>
    <mergeCell ref="I63:J63"/>
    <mergeCell ref="I64:J64"/>
    <mergeCell ref="I65:J65"/>
    <mergeCell ref="B51:E51"/>
    <mergeCell ref="B52:E52"/>
    <mergeCell ref="B53:E53"/>
    <mergeCell ref="B54:E54"/>
    <mergeCell ref="B55:E55"/>
    <mergeCell ref="B46:E46"/>
    <mergeCell ref="B47:E47"/>
    <mergeCell ref="B48:E48"/>
    <mergeCell ref="B49:E49"/>
    <mergeCell ref="B50:E50"/>
    <mergeCell ref="B44:F44"/>
    <mergeCell ref="B45:E45"/>
    <mergeCell ref="F13:G13"/>
    <mergeCell ref="F14:G14"/>
    <mergeCell ref="F15:G15"/>
    <mergeCell ref="F16:G16"/>
    <mergeCell ref="F17:G17"/>
    <mergeCell ref="B18:D18"/>
    <mergeCell ref="B19:D19"/>
    <mergeCell ref="B20:D20"/>
    <mergeCell ref="B22:F22"/>
    <mergeCell ref="B23:E23"/>
    <mergeCell ref="B24:E24"/>
    <mergeCell ref="B25:E25"/>
    <mergeCell ref="F18:G18"/>
    <mergeCell ref="F19:G19"/>
    <mergeCell ref="F20:G20"/>
    <mergeCell ref="B41:E41"/>
    <mergeCell ref="B42:E42"/>
    <mergeCell ref="B31:E31"/>
    <mergeCell ref="B32:E32"/>
    <mergeCell ref="B33:E33"/>
    <mergeCell ref="B34:E34"/>
    <mergeCell ref="B26:E26"/>
    <mergeCell ref="B27:E27"/>
    <mergeCell ref="B28:E28"/>
    <mergeCell ref="B13:D13"/>
    <mergeCell ref="B14:D14"/>
    <mergeCell ref="B15:D15"/>
    <mergeCell ref="B16:D16"/>
    <mergeCell ref="B17:D17"/>
    <mergeCell ref="B7:C7"/>
    <mergeCell ref="D7:H7"/>
    <mergeCell ref="B5:C5"/>
    <mergeCell ref="D5:H5"/>
    <mergeCell ref="J5:M5"/>
    <mergeCell ref="B6:C6"/>
    <mergeCell ref="D6:H6"/>
    <mergeCell ref="B57:Y57"/>
    <mergeCell ref="I59:J59"/>
    <mergeCell ref="B11:C11"/>
    <mergeCell ref="D11:H11"/>
    <mergeCell ref="B8:C8"/>
    <mergeCell ref="D8:H8"/>
    <mergeCell ref="B9:C9"/>
    <mergeCell ref="D9:H9"/>
    <mergeCell ref="B10:C10"/>
    <mergeCell ref="D10:H10"/>
    <mergeCell ref="B35:E35"/>
    <mergeCell ref="B37:F37"/>
    <mergeCell ref="B38:E38"/>
    <mergeCell ref="B39:E39"/>
    <mergeCell ref="B40:E40"/>
    <mergeCell ref="B30:F30"/>
  </mergeCells>
  <phoneticPr fontId="19" type="noConversion"/>
  <dataValidations count="3">
    <dataValidation type="whole" allowBlank="1" showInputMessage="1" showErrorMessage="1" sqref="J7:M7" xr:uid="{00000000-0002-0000-0100-000000000000}">
      <formula1>-1</formula1>
      <formula2>1000000</formula2>
    </dataValidation>
    <dataValidation type="decimal" allowBlank="1" showErrorMessage="1" sqref="E14:F20" xr:uid="{00000000-0002-0000-0100-000001000000}">
      <formula1>-1</formula1>
      <formula2>100000000</formula2>
    </dataValidation>
    <dataValidation type="whole" operator="greaterThanOrEqual" allowBlank="1" showErrorMessage="1" sqref="F38:F42" xr:uid="{00000000-0002-0000-0100-000002000000}">
      <formula1>0</formula1>
    </dataValidation>
  </dataValidations>
  <pageMargins left="0.23622047244094491" right="0.23622047244094491" top="0.74803149606299213" bottom="0.74803149606299213" header="0" footer="0"/>
  <pageSetup scale="9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100-000003000000}">
          <x14:formula1>
            <xm:f>DATOS!$F$4:$F$17</xm:f>
          </x14:formula1>
          <xm:sqref>D11</xm:sqref>
        </x14:dataValidation>
        <x14:dataValidation type="list" allowBlank="1" showErrorMessage="1" xr:uid="{00000000-0002-0000-0100-000004000000}">
          <x14:formula1>
            <xm:f>DATOS!$D$4:$D$5</xm:f>
          </x14:formula1>
          <xm:sqref>F23:F27 F45:F54 F31:F34</xm:sqref>
        </x14:dataValidation>
        <x14:dataValidation type="list" allowBlank="1" showErrorMessage="1" xr:uid="{00000000-0002-0000-0100-000005000000}">
          <x14:formula1>
            <xm:f>DATOS!$E$4:$E$6</xm:f>
          </x14:formula1>
          <xm:sqref>D61:D65 E60:I65 K60:M65 J61:J65 O60:Q65 N61:N65 S60:U65 R61:R65 V61:V65 W60:Y65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083"/>
  </sheetPr>
  <dimension ref="A1:Z1001"/>
  <sheetViews>
    <sheetView showGridLines="0" showRowColHeaders="0" zoomScale="50" zoomScaleNormal="50" workbookViewId="0">
      <selection activeCell="I7" sqref="I7:L7"/>
    </sheetView>
  </sheetViews>
  <sheetFormatPr baseColWidth="10" defaultColWidth="14.453125" defaultRowHeight="15" customHeight="1" x14ac:dyDescent="0.35"/>
  <cols>
    <col min="1" max="4" width="10.54296875" style="54" customWidth="1"/>
    <col min="5" max="6" width="19" style="54" customWidth="1"/>
    <col min="7" max="7" width="30.54296875" style="54" customWidth="1"/>
    <col min="8" max="8" width="19" style="54" customWidth="1"/>
    <col min="9" max="11" width="10.54296875" style="54" customWidth="1"/>
    <col min="12" max="12" width="17.1796875" style="54" customWidth="1"/>
    <col min="13" max="19" width="10.54296875" style="54" customWidth="1"/>
    <col min="20" max="26" width="11.54296875" style="54" customWidth="1"/>
    <col min="27" max="16384" width="14.453125" style="54"/>
  </cols>
  <sheetData>
    <row r="1" spans="1:26" ht="36.75" customHeight="1" x14ac:dyDescent="0.35">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36.75" customHeight="1" x14ac:dyDescent="0.35">
      <c r="A2" s="53"/>
      <c r="B2" s="53"/>
      <c r="C2" s="53"/>
      <c r="D2" s="53"/>
      <c r="E2" s="136"/>
      <c r="F2" s="137"/>
      <c r="G2" s="137"/>
      <c r="H2" s="137"/>
      <c r="I2" s="137"/>
      <c r="J2" s="137"/>
      <c r="K2" s="137"/>
      <c r="L2" s="137"/>
      <c r="M2" s="137"/>
      <c r="N2" s="137"/>
      <c r="O2" s="137"/>
      <c r="P2" s="53"/>
      <c r="Q2" s="53"/>
      <c r="R2" s="53"/>
      <c r="S2" s="53"/>
      <c r="T2" s="53"/>
      <c r="U2" s="53"/>
      <c r="V2" s="53"/>
      <c r="W2" s="53"/>
      <c r="X2" s="53"/>
      <c r="Y2" s="53"/>
      <c r="Z2" s="53"/>
    </row>
    <row r="3" spans="1:26" ht="36.75" customHeight="1" x14ac:dyDescent="0.35">
      <c r="A3" s="53"/>
      <c r="B3" s="53"/>
      <c r="C3" s="53"/>
      <c r="D3" s="53"/>
      <c r="E3" s="137"/>
      <c r="F3" s="137"/>
      <c r="G3" s="137"/>
      <c r="H3" s="137"/>
      <c r="I3" s="137"/>
      <c r="J3" s="137"/>
      <c r="K3" s="137"/>
      <c r="L3" s="137"/>
      <c r="M3" s="137"/>
      <c r="N3" s="137"/>
      <c r="O3" s="137"/>
      <c r="P3" s="53"/>
      <c r="Q3" s="53"/>
      <c r="R3" s="53"/>
      <c r="S3" s="53"/>
      <c r="T3" s="53"/>
      <c r="U3" s="53"/>
      <c r="V3" s="53"/>
      <c r="W3" s="53"/>
      <c r="X3" s="53"/>
      <c r="Y3" s="53"/>
      <c r="Z3" s="53"/>
    </row>
    <row r="4" spans="1:26" ht="17.5" customHeight="1" x14ac:dyDescent="0.35">
      <c r="A4" s="53"/>
      <c r="B4" s="53"/>
      <c r="C4" s="53"/>
      <c r="D4" s="53"/>
      <c r="E4" s="53"/>
      <c r="F4" s="53"/>
      <c r="G4" s="53"/>
      <c r="H4" s="53"/>
      <c r="I4" s="53"/>
      <c r="J4" s="53"/>
      <c r="K4" s="53"/>
      <c r="L4" s="53"/>
      <c r="M4" s="53"/>
      <c r="N4" s="53"/>
      <c r="O4" s="53"/>
      <c r="P4" s="53"/>
      <c r="Q4" s="53"/>
      <c r="R4" s="53"/>
      <c r="S4" s="53"/>
      <c r="T4" s="53"/>
      <c r="U4" s="53"/>
      <c r="V4" s="53"/>
      <c r="W4" s="53"/>
      <c r="X4" s="53"/>
      <c r="Y4" s="53"/>
      <c r="Z4" s="53"/>
    </row>
    <row r="5" spans="1:26" ht="23.5" customHeight="1" x14ac:dyDescent="0.35">
      <c r="A5" s="53"/>
      <c r="B5" s="53"/>
      <c r="C5" s="53"/>
      <c r="D5" s="53"/>
      <c r="E5" s="53"/>
      <c r="F5" s="53"/>
      <c r="G5" s="53"/>
      <c r="H5" s="53"/>
      <c r="I5" s="53"/>
      <c r="J5" s="53"/>
      <c r="K5" s="53"/>
      <c r="L5" s="53"/>
      <c r="M5" s="53"/>
      <c r="N5" s="53"/>
      <c r="O5" s="53"/>
      <c r="P5" s="53"/>
      <c r="Q5" s="53"/>
      <c r="R5" s="53"/>
      <c r="S5" s="53"/>
      <c r="T5" s="53"/>
      <c r="U5" s="53"/>
      <c r="V5" s="53"/>
      <c r="W5" s="53"/>
      <c r="X5" s="53"/>
      <c r="Y5" s="53"/>
      <c r="Z5" s="53"/>
    </row>
    <row r="6" spans="1:26" ht="36.75" customHeight="1" x14ac:dyDescent="0.35">
      <c r="A6" s="53"/>
      <c r="B6" s="133" t="s">
        <v>350</v>
      </c>
      <c r="C6" s="134"/>
      <c r="D6" s="134"/>
      <c r="E6" s="57" t="s">
        <v>351</v>
      </c>
      <c r="F6" s="57" t="s">
        <v>352</v>
      </c>
      <c r="G6" s="57" t="s">
        <v>353</v>
      </c>
      <c r="H6" s="57" t="s">
        <v>354</v>
      </c>
      <c r="I6" s="133" t="s">
        <v>355</v>
      </c>
      <c r="J6" s="134"/>
      <c r="K6" s="134"/>
      <c r="L6" s="134"/>
      <c r="M6" s="53"/>
      <c r="N6" s="53"/>
      <c r="O6" s="53"/>
      <c r="P6" s="53"/>
      <c r="Q6" s="53"/>
      <c r="R6" s="53"/>
      <c r="S6" s="53"/>
      <c r="T6" s="53"/>
      <c r="U6" s="53"/>
      <c r="V6" s="53"/>
      <c r="W6" s="53"/>
      <c r="X6" s="53"/>
      <c r="Y6" s="53"/>
      <c r="Z6" s="53"/>
    </row>
    <row r="7" spans="1:26" ht="59.5" customHeight="1" x14ac:dyDescent="0.35">
      <c r="A7" s="53"/>
      <c r="B7" s="133" t="s">
        <v>356</v>
      </c>
      <c r="C7" s="134"/>
      <c r="D7" s="134"/>
      <c r="E7" s="58" t="s">
        <v>529</v>
      </c>
      <c r="F7" s="58" t="s">
        <v>530</v>
      </c>
      <c r="G7" s="59" t="s">
        <v>531</v>
      </c>
      <c r="H7" s="58">
        <v>3058834977</v>
      </c>
      <c r="I7" s="135" t="s">
        <v>492</v>
      </c>
      <c r="J7" s="125"/>
      <c r="K7" s="125"/>
      <c r="L7" s="125"/>
      <c r="M7" s="53"/>
      <c r="N7" s="53"/>
      <c r="O7" s="53"/>
      <c r="P7" s="53"/>
      <c r="Q7" s="53"/>
      <c r="R7" s="53"/>
      <c r="S7" s="53"/>
      <c r="T7" s="53"/>
      <c r="U7" s="53"/>
      <c r="V7" s="53"/>
      <c r="W7" s="53"/>
      <c r="X7" s="53"/>
      <c r="Y7" s="53"/>
      <c r="Z7" s="53"/>
    </row>
    <row r="8" spans="1:26" ht="59.5" customHeight="1" x14ac:dyDescent="0.35">
      <c r="A8" s="53"/>
      <c r="B8" s="133" t="s">
        <v>357</v>
      </c>
      <c r="C8" s="134"/>
      <c r="D8" s="134"/>
      <c r="E8" s="58" t="s">
        <v>493</v>
      </c>
      <c r="F8" s="58" t="s">
        <v>494</v>
      </c>
      <c r="G8" s="58" t="s">
        <v>495</v>
      </c>
      <c r="H8" s="58">
        <v>3214248627</v>
      </c>
      <c r="I8" s="135" t="s">
        <v>522</v>
      </c>
      <c r="J8" s="125"/>
      <c r="K8" s="125"/>
      <c r="L8" s="125"/>
      <c r="M8" s="53"/>
      <c r="N8" s="53"/>
      <c r="O8" s="53"/>
      <c r="P8" s="53"/>
      <c r="Q8" s="53"/>
      <c r="R8" s="53"/>
      <c r="S8" s="53"/>
      <c r="T8" s="53"/>
      <c r="U8" s="53"/>
      <c r="V8" s="53"/>
      <c r="W8" s="53"/>
      <c r="X8" s="53"/>
      <c r="Y8" s="53"/>
      <c r="Z8" s="53"/>
    </row>
    <row r="9" spans="1:26" ht="59.5" customHeight="1" x14ac:dyDescent="0.35">
      <c r="A9" s="53"/>
      <c r="B9" s="133" t="s">
        <v>358</v>
      </c>
      <c r="C9" s="134"/>
      <c r="D9" s="134"/>
      <c r="E9" s="58" t="s">
        <v>533</v>
      </c>
      <c r="F9" s="58" t="s">
        <v>496</v>
      </c>
      <c r="G9" s="58" t="s">
        <v>532</v>
      </c>
      <c r="H9" s="58"/>
      <c r="I9" s="135" t="s">
        <v>497</v>
      </c>
      <c r="J9" s="125"/>
      <c r="K9" s="125"/>
      <c r="L9" s="125"/>
      <c r="M9" s="53"/>
      <c r="N9" s="53"/>
      <c r="O9" s="53"/>
      <c r="P9" s="53"/>
      <c r="Q9" s="53"/>
      <c r="R9" s="53"/>
      <c r="S9" s="53"/>
      <c r="T9" s="53"/>
      <c r="U9" s="53"/>
      <c r="V9" s="53"/>
      <c r="W9" s="53"/>
      <c r="X9" s="53"/>
      <c r="Y9" s="53"/>
      <c r="Z9" s="53"/>
    </row>
    <row r="10" spans="1:26" ht="59.5" customHeight="1" x14ac:dyDescent="0.35">
      <c r="A10" s="53"/>
      <c r="B10" s="133" t="s">
        <v>359</v>
      </c>
      <c r="C10" s="134"/>
      <c r="D10" s="134"/>
      <c r="E10" s="58" t="s">
        <v>498</v>
      </c>
      <c r="F10" s="58" t="s">
        <v>500</v>
      </c>
      <c r="G10" s="58" t="s">
        <v>499</v>
      </c>
      <c r="H10" s="58" t="s">
        <v>501</v>
      </c>
      <c r="I10" s="135" t="s">
        <v>523</v>
      </c>
      <c r="J10" s="125"/>
      <c r="K10" s="125"/>
      <c r="L10" s="125"/>
      <c r="M10" s="53"/>
      <c r="N10" s="53"/>
      <c r="O10" s="53"/>
      <c r="P10" s="53"/>
      <c r="Q10" s="53"/>
      <c r="R10" s="53"/>
      <c r="S10" s="53"/>
      <c r="T10" s="53"/>
      <c r="U10" s="53"/>
      <c r="V10" s="53"/>
      <c r="W10" s="53"/>
      <c r="X10" s="53"/>
      <c r="Y10" s="53"/>
      <c r="Z10" s="53"/>
    </row>
    <row r="11" spans="1:26" ht="59.5" customHeight="1" x14ac:dyDescent="0.35">
      <c r="A11" s="53"/>
      <c r="B11" s="133" t="s">
        <v>360</v>
      </c>
      <c r="C11" s="134"/>
      <c r="D11" s="134"/>
      <c r="E11" s="58" t="s">
        <v>502</v>
      </c>
      <c r="F11" s="58" t="s">
        <v>503</v>
      </c>
      <c r="G11" s="58" t="s">
        <v>504</v>
      </c>
      <c r="H11" s="58" t="s">
        <v>505</v>
      </c>
      <c r="I11" s="135" t="s">
        <v>506</v>
      </c>
      <c r="J11" s="125"/>
      <c r="K11" s="125"/>
      <c r="L11" s="125"/>
      <c r="M11" s="53"/>
      <c r="N11" s="53"/>
      <c r="O11" s="53"/>
      <c r="P11" s="53"/>
      <c r="Q11" s="53"/>
      <c r="R11" s="53"/>
      <c r="S11" s="53"/>
      <c r="T11" s="53"/>
      <c r="U11" s="53"/>
      <c r="V11" s="53"/>
      <c r="W11" s="53"/>
      <c r="X11" s="53"/>
      <c r="Y11" s="53"/>
      <c r="Z11" s="53"/>
    </row>
    <row r="12" spans="1:26" ht="36.75" customHeight="1" x14ac:dyDescent="0.3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ht="36.75" customHeight="1" x14ac:dyDescent="0.3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row>
    <row r="14" spans="1:26" ht="36.75" customHeight="1" x14ac:dyDescent="0.3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ht="36.75" customHeight="1" x14ac:dyDescent="0.3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row>
    <row r="16" spans="1:26" ht="36.75" customHeight="1" x14ac:dyDescent="0.35">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ht="36.75" customHeight="1" x14ac:dyDescent="0.35">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ht="36.75" customHeight="1" x14ac:dyDescent="0.3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ht="36.75" customHeight="1" x14ac:dyDescent="0.3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6" ht="36.75" customHeight="1" x14ac:dyDescent="0.35">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36.75" customHeight="1" x14ac:dyDescent="0.35">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36.75" customHeight="1" x14ac:dyDescent="0.35">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36.75" customHeight="1" x14ac:dyDescent="0.35">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36.75" customHeight="1" x14ac:dyDescent="0.3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36.75" customHeight="1" x14ac:dyDescent="0.3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36.75" customHeight="1" x14ac:dyDescent="0.3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36.75" customHeight="1" x14ac:dyDescent="0.3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36.75" customHeight="1" x14ac:dyDescent="0.3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36.75" customHeight="1" x14ac:dyDescent="0.3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36.75" customHeight="1" x14ac:dyDescent="0.3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36.75" customHeight="1" x14ac:dyDescent="0.3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2.75" customHeight="1" x14ac:dyDescent="0.3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2.75" customHeight="1" x14ac:dyDescent="0.3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2.75" customHeight="1" x14ac:dyDescent="0.3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2.75" customHeight="1" x14ac:dyDescent="0.3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2.75" customHeight="1" x14ac:dyDescent="0.35">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2.75" customHeight="1" x14ac:dyDescent="0.3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2.75" customHeight="1" x14ac:dyDescent="0.3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2.75" customHeight="1" x14ac:dyDescent="0.3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2.75" customHeight="1" x14ac:dyDescent="0.35">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2.75" customHeight="1" x14ac:dyDescent="0.3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2.75" customHeight="1" x14ac:dyDescent="0.3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2.75" customHeight="1" x14ac:dyDescent="0.35">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2.75" customHeight="1" x14ac:dyDescent="0.3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2.75" customHeight="1" x14ac:dyDescent="0.3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2.75" customHeight="1" x14ac:dyDescent="0.35">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2.75" customHeight="1" x14ac:dyDescent="0.3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2.75" customHeight="1" x14ac:dyDescent="0.3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2.75" customHeight="1" x14ac:dyDescent="0.3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2.75" customHeight="1" x14ac:dyDescent="0.3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2.75" customHeight="1" x14ac:dyDescent="0.3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2.75" customHeight="1" x14ac:dyDescent="0.3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2.75" customHeight="1" x14ac:dyDescent="0.3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2.75" customHeight="1" x14ac:dyDescent="0.3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2.75" customHeight="1" x14ac:dyDescent="0.3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2.75" customHeight="1" x14ac:dyDescent="0.3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2.75" customHeight="1" x14ac:dyDescent="0.3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2.75" customHeight="1" x14ac:dyDescent="0.3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2.75" customHeight="1" x14ac:dyDescent="0.3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2.75" customHeight="1" x14ac:dyDescent="0.3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2.75" customHeight="1" x14ac:dyDescent="0.3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2.75" customHeight="1" x14ac:dyDescent="0.3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2.75" customHeight="1" x14ac:dyDescent="0.3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2.75" customHeight="1" x14ac:dyDescent="0.3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2.75" customHeight="1" x14ac:dyDescent="0.3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2.75" customHeight="1" x14ac:dyDescent="0.3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2.75" customHeight="1" x14ac:dyDescent="0.3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2.75" customHeight="1" x14ac:dyDescent="0.3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2.75" customHeight="1" x14ac:dyDescent="0.3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2.75" customHeight="1" x14ac:dyDescent="0.3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2.75" customHeight="1" x14ac:dyDescent="0.3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2.75" customHeight="1" x14ac:dyDescent="0.3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2.75" customHeight="1" x14ac:dyDescent="0.3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2.75" customHeight="1" x14ac:dyDescent="0.3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2.75" customHeight="1" x14ac:dyDescent="0.3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2.75" customHeight="1" x14ac:dyDescent="0.3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2.75" customHeight="1" x14ac:dyDescent="0.3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2.75" customHeight="1" x14ac:dyDescent="0.3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2.75" customHeight="1" x14ac:dyDescent="0.3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2.75" customHeight="1" x14ac:dyDescent="0.3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2.75" customHeight="1" x14ac:dyDescent="0.3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2.75" customHeight="1" x14ac:dyDescent="0.3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2.75" customHeight="1" x14ac:dyDescent="0.3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2.75" customHeight="1" x14ac:dyDescent="0.3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2.75" customHeight="1" x14ac:dyDescent="0.3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2.75" customHeight="1" x14ac:dyDescent="0.3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2.75" customHeight="1" x14ac:dyDescent="0.3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2.75" customHeight="1" x14ac:dyDescent="0.3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2.75" customHeight="1" x14ac:dyDescent="0.3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2.75" customHeight="1" x14ac:dyDescent="0.3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2.75" customHeight="1" x14ac:dyDescent="0.3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2.75" customHeight="1" x14ac:dyDescent="0.3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2.75" customHeight="1" x14ac:dyDescent="0.3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2.75" customHeight="1" x14ac:dyDescent="0.3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2.75" customHeight="1" x14ac:dyDescent="0.3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2.75" customHeight="1" x14ac:dyDescent="0.3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2.75" customHeight="1" x14ac:dyDescent="0.3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2.75" customHeight="1" x14ac:dyDescent="0.3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2.75" customHeight="1" x14ac:dyDescent="0.3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2.75" customHeight="1" x14ac:dyDescent="0.3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2.75" customHeight="1" x14ac:dyDescent="0.3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2.75" customHeight="1" x14ac:dyDescent="0.3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2.75" customHeight="1" x14ac:dyDescent="0.3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2.75" customHeight="1" x14ac:dyDescent="0.3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2.75" customHeight="1" x14ac:dyDescent="0.3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2.75" customHeight="1" x14ac:dyDescent="0.3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2.75" customHeight="1" x14ac:dyDescent="0.3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2.75" customHeight="1" x14ac:dyDescent="0.3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2.75" customHeight="1" x14ac:dyDescent="0.3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2.75" customHeight="1" x14ac:dyDescent="0.3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2.75" customHeight="1" x14ac:dyDescent="0.3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2.75" customHeight="1" x14ac:dyDescent="0.3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2.75" customHeight="1" x14ac:dyDescent="0.3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2.75" customHeight="1" x14ac:dyDescent="0.3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2.75" customHeight="1" x14ac:dyDescent="0.3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2.75" customHeight="1" x14ac:dyDescent="0.3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2.75" customHeight="1" x14ac:dyDescent="0.3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2.75" customHeight="1" x14ac:dyDescent="0.3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2.75" customHeight="1" x14ac:dyDescent="0.3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2.75" customHeight="1" x14ac:dyDescent="0.3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2.75" customHeight="1" x14ac:dyDescent="0.3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2.75" customHeight="1" x14ac:dyDescent="0.3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2.75" customHeight="1" x14ac:dyDescent="0.3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2.75" customHeight="1" x14ac:dyDescent="0.3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2.75" customHeight="1" x14ac:dyDescent="0.3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2.75" customHeight="1" x14ac:dyDescent="0.3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2.75" customHeight="1" x14ac:dyDescent="0.3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2.75" customHeight="1" x14ac:dyDescent="0.3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2.75" customHeight="1" x14ac:dyDescent="0.3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2.75" customHeight="1" x14ac:dyDescent="0.3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2.75" customHeight="1" x14ac:dyDescent="0.3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2.75" customHeight="1" x14ac:dyDescent="0.3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2.75" customHeight="1" x14ac:dyDescent="0.3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2.75" customHeight="1" x14ac:dyDescent="0.3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2.75" customHeight="1" x14ac:dyDescent="0.3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2.75" customHeight="1" x14ac:dyDescent="0.3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2.75" customHeight="1" x14ac:dyDescent="0.3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2.75" customHeight="1" x14ac:dyDescent="0.3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2.75" customHeight="1" x14ac:dyDescent="0.3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2.75" customHeight="1" x14ac:dyDescent="0.3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2.75" customHeight="1" x14ac:dyDescent="0.3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2.75" customHeight="1" x14ac:dyDescent="0.3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2.75" customHeight="1" x14ac:dyDescent="0.3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2.75" customHeight="1" x14ac:dyDescent="0.3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2.75" customHeight="1" x14ac:dyDescent="0.3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2.75" customHeight="1" x14ac:dyDescent="0.3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2.75" customHeight="1" x14ac:dyDescent="0.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2.75" customHeight="1" x14ac:dyDescent="0.3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2.75" customHeight="1" x14ac:dyDescent="0.3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2.75" customHeight="1" x14ac:dyDescent="0.3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2.75" customHeight="1" x14ac:dyDescent="0.3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2.75" customHeight="1" x14ac:dyDescent="0.3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2.75" customHeight="1" x14ac:dyDescent="0.3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2.75" customHeight="1" x14ac:dyDescent="0.3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2.75" customHeight="1" x14ac:dyDescent="0.3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2.75" customHeight="1" x14ac:dyDescent="0.3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2.75" customHeight="1" x14ac:dyDescent="0.3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2.75" customHeight="1" x14ac:dyDescent="0.3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2.75" customHeight="1" x14ac:dyDescent="0.3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2.75" customHeight="1" x14ac:dyDescent="0.3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2.75" customHeight="1" x14ac:dyDescent="0.3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2.75" customHeight="1" x14ac:dyDescent="0.3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2.75" customHeight="1" x14ac:dyDescent="0.3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2.75" customHeight="1" x14ac:dyDescent="0.3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2.75" customHeight="1" x14ac:dyDescent="0.3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2.75" customHeight="1" x14ac:dyDescent="0.3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2.75" customHeight="1" x14ac:dyDescent="0.3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2.75" customHeight="1" x14ac:dyDescent="0.3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2.75" customHeight="1" x14ac:dyDescent="0.3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2.75" customHeight="1" x14ac:dyDescent="0.3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2.75" customHeight="1" x14ac:dyDescent="0.3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2.75" customHeight="1" x14ac:dyDescent="0.3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2.75" customHeight="1" x14ac:dyDescent="0.3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2.75" customHeight="1" x14ac:dyDescent="0.3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2.75" customHeight="1" x14ac:dyDescent="0.3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2.75" customHeight="1" x14ac:dyDescent="0.3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2.75" customHeight="1" x14ac:dyDescent="0.3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2.75" customHeight="1" x14ac:dyDescent="0.3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2.75" customHeight="1" x14ac:dyDescent="0.3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2.75" customHeight="1" x14ac:dyDescent="0.3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2.75" customHeight="1" x14ac:dyDescent="0.3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2.75" customHeight="1" x14ac:dyDescent="0.3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2.75" customHeight="1" x14ac:dyDescent="0.3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2.75" customHeight="1" x14ac:dyDescent="0.3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2.75" customHeight="1" x14ac:dyDescent="0.3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2.75" customHeight="1" x14ac:dyDescent="0.3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2.75" customHeight="1" x14ac:dyDescent="0.3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2.75" customHeight="1" x14ac:dyDescent="0.3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2.75" customHeight="1" x14ac:dyDescent="0.3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2.75" customHeight="1" x14ac:dyDescent="0.3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2.75" customHeight="1" x14ac:dyDescent="0.3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2.75" customHeight="1" x14ac:dyDescent="0.3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2.75" customHeight="1" x14ac:dyDescent="0.3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2.75" customHeight="1" x14ac:dyDescent="0.3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2.75" customHeight="1" x14ac:dyDescent="0.3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2.75" customHeight="1" x14ac:dyDescent="0.3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2.75" customHeight="1" x14ac:dyDescent="0.3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2.75" customHeight="1" x14ac:dyDescent="0.3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2.75" customHeight="1" x14ac:dyDescent="0.3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2.75" customHeight="1" x14ac:dyDescent="0.3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2.75" customHeight="1" x14ac:dyDescent="0.3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2.75" customHeight="1" x14ac:dyDescent="0.3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2.75" customHeight="1" x14ac:dyDescent="0.3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2.75" customHeight="1" x14ac:dyDescent="0.3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2.75" customHeight="1" x14ac:dyDescent="0.3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2.75" customHeight="1" x14ac:dyDescent="0.3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2.75" customHeight="1" x14ac:dyDescent="0.3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2.75" customHeight="1" x14ac:dyDescent="0.3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2.75" customHeight="1" x14ac:dyDescent="0.3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2.75" customHeight="1" x14ac:dyDescent="0.3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2.75" customHeight="1" x14ac:dyDescent="0.3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2.75" customHeight="1" x14ac:dyDescent="0.3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2.75" customHeight="1" x14ac:dyDescent="0.3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2.75" customHeight="1" x14ac:dyDescent="0.3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2.75" customHeight="1" x14ac:dyDescent="0.3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2.75" customHeight="1" x14ac:dyDescent="0.3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2.75" customHeight="1" x14ac:dyDescent="0.3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2.75" customHeight="1" x14ac:dyDescent="0.3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2.75" customHeight="1" x14ac:dyDescent="0.3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2.75" customHeight="1" x14ac:dyDescent="0.3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2.75" customHeight="1" x14ac:dyDescent="0.3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2.75" customHeight="1" x14ac:dyDescent="0.3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2.75" customHeight="1" x14ac:dyDescent="0.3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2.75" customHeight="1" x14ac:dyDescent="0.3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2.75" customHeight="1" x14ac:dyDescent="0.3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2.75" customHeight="1" x14ac:dyDescent="0.3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2.75" customHeight="1" x14ac:dyDescent="0.3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2.75" customHeight="1" x14ac:dyDescent="0.3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2.75" customHeight="1" x14ac:dyDescent="0.3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2.75" customHeight="1" x14ac:dyDescent="0.3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2.75" customHeight="1" x14ac:dyDescent="0.3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2.75" customHeight="1" x14ac:dyDescent="0.3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2.75" customHeight="1" x14ac:dyDescent="0.3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2.75" customHeight="1" x14ac:dyDescent="0.3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2.75" customHeight="1" x14ac:dyDescent="0.3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2.75" customHeight="1" x14ac:dyDescent="0.3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2.75" customHeight="1" x14ac:dyDescent="0.3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2.75" customHeight="1" x14ac:dyDescent="0.3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2.75" customHeight="1" x14ac:dyDescent="0.3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2.75" customHeight="1" x14ac:dyDescent="0.3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2.75" customHeight="1" x14ac:dyDescent="0.3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2.75" customHeight="1" x14ac:dyDescent="0.3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2.75" customHeight="1" x14ac:dyDescent="0.3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2.75" customHeight="1" x14ac:dyDescent="0.3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2.75" customHeight="1" x14ac:dyDescent="0.3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2.75" customHeight="1" x14ac:dyDescent="0.3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2.75" customHeight="1" x14ac:dyDescent="0.3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2.75" customHeight="1" x14ac:dyDescent="0.3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2.75" customHeight="1" x14ac:dyDescent="0.3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2.75" customHeight="1" x14ac:dyDescent="0.3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2.75" customHeight="1" x14ac:dyDescent="0.3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2.75" customHeight="1" x14ac:dyDescent="0.3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2.75" customHeight="1" x14ac:dyDescent="0.3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2.75" customHeight="1" x14ac:dyDescent="0.3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2.75" customHeight="1" x14ac:dyDescent="0.3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2.75" customHeight="1" x14ac:dyDescent="0.3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2.75" customHeight="1" x14ac:dyDescent="0.3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2.75" customHeight="1" x14ac:dyDescent="0.3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2.75" customHeight="1" x14ac:dyDescent="0.3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2.75" customHeight="1" x14ac:dyDescent="0.3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2.75" customHeight="1" x14ac:dyDescent="0.3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2.75" customHeight="1" x14ac:dyDescent="0.3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2.75" customHeight="1" x14ac:dyDescent="0.3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2.75" customHeight="1" x14ac:dyDescent="0.3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2.75" customHeight="1" x14ac:dyDescent="0.3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2.75" customHeight="1" x14ac:dyDescent="0.3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2.75" customHeight="1" x14ac:dyDescent="0.3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2.75" customHeight="1" x14ac:dyDescent="0.3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2.75" customHeight="1" x14ac:dyDescent="0.3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2.75" customHeight="1" x14ac:dyDescent="0.3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2.75" customHeight="1" x14ac:dyDescent="0.3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2.75" customHeight="1" x14ac:dyDescent="0.3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2.75" customHeight="1" x14ac:dyDescent="0.3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2.75" customHeight="1" x14ac:dyDescent="0.3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2.75" customHeight="1" x14ac:dyDescent="0.3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2.75" customHeight="1" x14ac:dyDescent="0.3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2.75" customHeight="1" x14ac:dyDescent="0.3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2.75" customHeight="1" x14ac:dyDescent="0.3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2.75" customHeight="1" x14ac:dyDescent="0.3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2.75" customHeight="1" x14ac:dyDescent="0.3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2.75" customHeight="1" x14ac:dyDescent="0.3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2.75" customHeight="1" x14ac:dyDescent="0.3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2.75" customHeight="1" x14ac:dyDescent="0.3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2.75" customHeight="1" x14ac:dyDescent="0.3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2.75" customHeight="1" x14ac:dyDescent="0.3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2.75" customHeight="1" x14ac:dyDescent="0.3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2.75" customHeight="1" x14ac:dyDescent="0.3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2.75" customHeight="1" x14ac:dyDescent="0.3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2.75" customHeight="1" x14ac:dyDescent="0.3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2.75" customHeight="1" x14ac:dyDescent="0.3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2.75" customHeight="1" x14ac:dyDescent="0.3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2.75" customHeight="1" x14ac:dyDescent="0.3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2.75" customHeight="1" x14ac:dyDescent="0.3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2.75" customHeight="1" x14ac:dyDescent="0.3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2.75" customHeight="1" x14ac:dyDescent="0.3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2.75" customHeight="1" x14ac:dyDescent="0.3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2.75" customHeight="1" x14ac:dyDescent="0.3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2.75" customHeight="1" x14ac:dyDescent="0.3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2.75" customHeight="1" x14ac:dyDescent="0.3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2.75" customHeight="1" x14ac:dyDescent="0.3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2.75" customHeight="1" x14ac:dyDescent="0.3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2.75" customHeight="1" x14ac:dyDescent="0.3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2.75" customHeight="1" x14ac:dyDescent="0.3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2.75" customHeight="1" x14ac:dyDescent="0.3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2.75" customHeight="1" x14ac:dyDescent="0.3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2.75" customHeight="1" x14ac:dyDescent="0.3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2.75" customHeight="1" x14ac:dyDescent="0.3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2.75" customHeight="1" x14ac:dyDescent="0.3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2.75" customHeight="1" x14ac:dyDescent="0.3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2.75" customHeight="1" x14ac:dyDescent="0.3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2.75" customHeight="1" x14ac:dyDescent="0.3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2.75" customHeight="1" x14ac:dyDescent="0.3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2.75" customHeight="1" x14ac:dyDescent="0.3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2.75" customHeight="1" x14ac:dyDescent="0.3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2.75" customHeight="1" x14ac:dyDescent="0.3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2.75" customHeight="1" x14ac:dyDescent="0.3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2.75" customHeight="1" x14ac:dyDescent="0.3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2.75" customHeight="1" x14ac:dyDescent="0.3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2.75" customHeight="1" x14ac:dyDescent="0.3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2.75" customHeight="1" x14ac:dyDescent="0.3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2.75" customHeight="1" x14ac:dyDescent="0.3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2.75" customHeight="1" x14ac:dyDescent="0.3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2.75" customHeight="1" x14ac:dyDescent="0.3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2.75" customHeight="1" x14ac:dyDescent="0.3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2.75" customHeight="1" x14ac:dyDescent="0.3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2.75" customHeight="1" x14ac:dyDescent="0.3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2.75" customHeight="1" x14ac:dyDescent="0.3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2.75" customHeight="1" x14ac:dyDescent="0.3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2.75" customHeight="1" x14ac:dyDescent="0.3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2.75" customHeight="1" x14ac:dyDescent="0.3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2.75" customHeight="1" x14ac:dyDescent="0.3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2.75" customHeight="1" x14ac:dyDescent="0.3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2.75" customHeight="1" x14ac:dyDescent="0.3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2.75" customHeight="1" x14ac:dyDescent="0.3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2.75" customHeight="1" x14ac:dyDescent="0.3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2.75" customHeight="1" x14ac:dyDescent="0.3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2.75" customHeight="1" x14ac:dyDescent="0.3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2.75" customHeight="1" x14ac:dyDescent="0.3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2.75" customHeight="1" x14ac:dyDescent="0.3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2.75" customHeight="1" x14ac:dyDescent="0.3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2.75" customHeight="1" x14ac:dyDescent="0.3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2.75" customHeight="1" x14ac:dyDescent="0.3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2.75" customHeight="1" x14ac:dyDescent="0.3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2.75" customHeight="1" x14ac:dyDescent="0.3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2.75" customHeight="1" x14ac:dyDescent="0.3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2.75" customHeight="1" x14ac:dyDescent="0.3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2.75" customHeight="1" x14ac:dyDescent="0.3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2.75" customHeight="1" x14ac:dyDescent="0.3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2.75" customHeight="1" x14ac:dyDescent="0.3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2.75" customHeight="1" x14ac:dyDescent="0.3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2.75" customHeight="1" x14ac:dyDescent="0.3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2.75" customHeight="1" x14ac:dyDescent="0.3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2.75" customHeight="1" x14ac:dyDescent="0.3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2.75" customHeight="1" x14ac:dyDescent="0.3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2.75" customHeight="1" x14ac:dyDescent="0.3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2.75" customHeight="1" x14ac:dyDescent="0.3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2.75" customHeight="1" x14ac:dyDescent="0.3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2.75" customHeight="1" x14ac:dyDescent="0.3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2.75" customHeight="1" x14ac:dyDescent="0.3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2.75" customHeight="1" x14ac:dyDescent="0.3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2.75" customHeight="1" x14ac:dyDescent="0.3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2.75" customHeight="1" x14ac:dyDescent="0.3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2.75" customHeight="1" x14ac:dyDescent="0.3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2.75" customHeight="1" x14ac:dyDescent="0.3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2.75" customHeight="1" x14ac:dyDescent="0.3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2.75" customHeight="1" x14ac:dyDescent="0.3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2.75" customHeight="1" x14ac:dyDescent="0.3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2.75" customHeight="1" x14ac:dyDescent="0.3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2.75" customHeight="1" x14ac:dyDescent="0.3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2.75" customHeight="1" x14ac:dyDescent="0.3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2.75" customHeight="1" x14ac:dyDescent="0.3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2.75" customHeight="1" x14ac:dyDescent="0.3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2.75" customHeight="1" x14ac:dyDescent="0.3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2.75" customHeight="1" x14ac:dyDescent="0.3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2.75" customHeight="1" x14ac:dyDescent="0.3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2.75" customHeight="1" x14ac:dyDescent="0.3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2.75" customHeight="1" x14ac:dyDescent="0.3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2.75" customHeight="1" x14ac:dyDescent="0.3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2.75" customHeight="1" x14ac:dyDescent="0.3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2.75" customHeight="1" x14ac:dyDescent="0.3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2.75" customHeight="1" x14ac:dyDescent="0.3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2.75" customHeight="1" x14ac:dyDescent="0.3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2.75" customHeight="1" x14ac:dyDescent="0.3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2.75" customHeight="1" x14ac:dyDescent="0.3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2.75" customHeight="1" x14ac:dyDescent="0.3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2.75" customHeight="1" x14ac:dyDescent="0.3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2.75" customHeight="1" x14ac:dyDescent="0.3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2.75" customHeight="1" x14ac:dyDescent="0.3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2.75" customHeight="1" x14ac:dyDescent="0.3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2.75" customHeight="1" x14ac:dyDescent="0.3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2.75" customHeight="1" x14ac:dyDescent="0.3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2.75" customHeight="1" x14ac:dyDescent="0.3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2.75" customHeight="1" x14ac:dyDescent="0.3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2.75" customHeight="1" x14ac:dyDescent="0.3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2.75" customHeight="1" x14ac:dyDescent="0.3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2.75" customHeight="1" x14ac:dyDescent="0.3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2.75" customHeight="1" x14ac:dyDescent="0.3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2.75" customHeight="1" x14ac:dyDescent="0.3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2.75" customHeight="1" x14ac:dyDescent="0.3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2.75" customHeight="1" x14ac:dyDescent="0.3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2.75" customHeight="1" x14ac:dyDescent="0.3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2.75" customHeight="1" x14ac:dyDescent="0.3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2.75" customHeight="1" x14ac:dyDescent="0.3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2.75" customHeight="1" x14ac:dyDescent="0.3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2.75" customHeight="1" x14ac:dyDescent="0.3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2.75" customHeight="1" x14ac:dyDescent="0.3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2.75" customHeight="1" x14ac:dyDescent="0.3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2.75" customHeight="1" x14ac:dyDescent="0.3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2.75" customHeight="1" x14ac:dyDescent="0.3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2.75" customHeight="1" x14ac:dyDescent="0.3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2.75" customHeight="1" x14ac:dyDescent="0.3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2.75" customHeight="1" x14ac:dyDescent="0.3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2.75" customHeight="1" x14ac:dyDescent="0.3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2.75" customHeight="1" x14ac:dyDescent="0.3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2.75" customHeight="1" x14ac:dyDescent="0.3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2.75" customHeight="1" x14ac:dyDescent="0.3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2.75" customHeight="1" x14ac:dyDescent="0.3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2.75" customHeight="1" x14ac:dyDescent="0.3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2.75" customHeight="1" x14ac:dyDescent="0.3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2.75" customHeight="1" x14ac:dyDescent="0.3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2.75" customHeight="1" x14ac:dyDescent="0.3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2.75" customHeight="1" x14ac:dyDescent="0.3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2.75" customHeight="1" x14ac:dyDescent="0.3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2.75" customHeight="1" x14ac:dyDescent="0.3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2.75" customHeight="1" x14ac:dyDescent="0.3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2.75" customHeight="1" x14ac:dyDescent="0.3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2.75" customHeight="1" x14ac:dyDescent="0.3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2.75" customHeight="1" x14ac:dyDescent="0.3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2.75" customHeight="1" x14ac:dyDescent="0.3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2.75" customHeight="1" x14ac:dyDescent="0.3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2.75" customHeight="1" x14ac:dyDescent="0.3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2.75" customHeight="1" x14ac:dyDescent="0.3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2.75" customHeight="1" x14ac:dyDescent="0.3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2.75" customHeight="1" x14ac:dyDescent="0.3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2.75" customHeight="1" x14ac:dyDescent="0.3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2.75" customHeight="1" x14ac:dyDescent="0.3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2.75" customHeight="1" x14ac:dyDescent="0.3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2.75" customHeight="1" x14ac:dyDescent="0.3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2.75" customHeight="1" x14ac:dyDescent="0.3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2.75" customHeight="1" x14ac:dyDescent="0.3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2.75" customHeight="1" x14ac:dyDescent="0.3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2.75" customHeight="1" x14ac:dyDescent="0.3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2.75" customHeight="1" x14ac:dyDescent="0.3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2.75" customHeight="1" x14ac:dyDescent="0.3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2.75" customHeight="1" x14ac:dyDescent="0.3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2.75" customHeight="1" x14ac:dyDescent="0.3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2.75" customHeight="1" x14ac:dyDescent="0.3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2.75" customHeight="1" x14ac:dyDescent="0.3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2.75" customHeight="1" x14ac:dyDescent="0.3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2.75" customHeight="1" x14ac:dyDescent="0.3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2.75" customHeight="1" x14ac:dyDescent="0.3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2.75" customHeight="1" x14ac:dyDescent="0.3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2.75" customHeight="1" x14ac:dyDescent="0.3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2.75" customHeight="1" x14ac:dyDescent="0.3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2.75" customHeight="1" x14ac:dyDescent="0.3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2.75" customHeight="1" x14ac:dyDescent="0.3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2.75" customHeight="1" x14ac:dyDescent="0.3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2.75" customHeight="1" x14ac:dyDescent="0.3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2.75" customHeight="1" x14ac:dyDescent="0.3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2.75" customHeight="1" x14ac:dyDescent="0.3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2.75" customHeight="1" x14ac:dyDescent="0.3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2.75" customHeight="1" x14ac:dyDescent="0.3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2.75" customHeight="1" x14ac:dyDescent="0.3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2.75" customHeight="1" x14ac:dyDescent="0.3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2.75" customHeight="1" x14ac:dyDescent="0.3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2.75" customHeight="1" x14ac:dyDescent="0.3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2.75" customHeight="1" x14ac:dyDescent="0.3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2.75" customHeight="1" x14ac:dyDescent="0.3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2.75" customHeight="1" x14ac:dyDescent="0.3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2.75" customHeight="1" x14ac:dyDescent="0.3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2.75" customHeight="1" x14ac:dyDescent="0.3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2.75" customHeight="1" x14ac:dyDescent="0.3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2.75" customHeight="1" x14ac:dyDescent="0.3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2.75" customHeight="1" x14ac:dyDescent="0.3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2.75" customHeight="1" x14ac:dyDescent="0.3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2.75" customHeight="1" x14ac:dyDescent="0.3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2.75" customHeight="1" x14ac:dyDescent="0.3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2.75" customHeight="1" x14ac:dyDescent="0.3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2.75" customHeight="1" x14ac:dyDescent="0.3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2.75" customHeight="1" x14ac:dyDescent="0.3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2.75" customHeight="1" x14ac:dyDescent="0.3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2.75" customHeight="1" x14ac:dyDescent="0.3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2.75" customHeight="1" x14ac:dyDescent="0.3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2.75" customHeight="1" x14ac:dyDescent="0.3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2.75" customHeight="1" x14ac:dyDescent="0.3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2.75" customHeight="1" x14ac:dyDescent="0.3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2.75" customHeight="1" x14ac:dyDescent="0.3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2.75" customHeight="1" x14ac:dyDescent="0.3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2.75" customHeight="1" x14ac:dyDescent="0.3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2.75" customHeight="1" x14ac:dyDescent="0.3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2.75" customHeight="1" x14ac:dyDescent="0.3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2.75" customHeight="1" x14ac:dyDescent="0.3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2.75" customHeight="1" x14ac:dyDescent="0.3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2.75" customHeight="1" x14ac:dyDescent="0.3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2.75" customHeight="1" x14ac:dyDescent="0.3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2.75" customHeight="1" x14ac:dyDescent="0.3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2.75" customHeight="1" x14ac:dyDescent="0.3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2.75" customHeight="1" x14ac:dyDescent="0.3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2.75" customHeight="1" x14ac:dyDescent="0.3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2.75" customHeight="1" x14ac:dyDescent="0.3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2.75" customHeight="1" x14ac:dyDescent="0.3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2.75" customHeight="1" x14ac:dyDescent="0.3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2.75" customHeight="1" x14ac:dyDescent="0.3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2.75" customHeight="1" x14ac:dyDescent="0.3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2.75" customHeight="1" x14ac:dyDescent="0.3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2.75" customHeight="1" x14ac:dyDescent="0.3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2.75" customHeight="1" x14ac:dyDescent="0.3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2.75" customHeight="1" x14ac:dyDescent="0.3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2.75" customHeight="1" x14ac:dyDescent="0.3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2.75" customHeight="1" x14ac:dyDescent="0.3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2.75" customHeight="1" x14ac:dyDescent="0.3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2.75" customHeight="1" x14ac:dyDescent="0.3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2.75" customHeight="1" x14ac:dyDescent="0.3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2.75" customHeight="1" x14ac:dyDescent="0.3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2.75" customHeight="1" x14ac:dyDescent="0.3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2.75" customHeight="1" x14ac:dyDescent="0.3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2.75" customHeight="1" x14ac:dyDescent="0.3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2.75" customHeight="1" x14ac:dyDescent="0.3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2.75" customHeight="1" x14ac:dyDescent="0.3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2.75" customHeight="1" x14ac:dyDescent="0.3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2.75" customHeight="1" x14ac:dyDescent="0.3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2.75" customHeight="1" x14ac:dyDescent="0.3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2.75" customHeight="1" x14ac:dyDescent="0.3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2.75" customHeight="1" x14ac:dyDescent="0.3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2.75" customHeight="1" x14ac:dyDescent="0.3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2.75" customHeight="1" x14ac:dyDescent="0.3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2.75" customHeight="1" x14ac:dyDescent="0.3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2.75" customHeight="1" x14ac:dyDescent="0.3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2.75" customHeight="1" x14ac:dyDescent="0.3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2.75" customHeight="1" x14ac:dyDescent="0.3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2.75" customHeight="1" x14ac:dyDescent="0.3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2.75" customHeight="1" x14ac:dyDescent="0.3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2.75" customHeight="1" x14ac:dyDescent="0.3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2.75" customHeight="1" x14ac:dyDescent="0.3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2.75" customHeight="1" x14ac:dyDescent="0.3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2.75" customHeight="1" x14ac:dyDescent="0.3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2.75" customHeight="1" x14ac:dyDescent="0.3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2.75" customHeight="1" x14ac:dyDescent="0.3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2.75" customHeight="1" x14ac:dyDescent="0.3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2.75" customHeight="1" x14ac:dyDescent="0.3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2.75" customHeight="1" x14ac:dyDescent="0.3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2.75" customHeight="1" x14ac:dyDescent="0.3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2.75" customHeight="1" x14ac:dyDescent="0.3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2.75" customHeight="1" x14ac:dyDescent="0.3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2.75" customHeight="1" x14ac:dyDescent="0.3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2.75" customHeight="1" x14ac:dyDescent="0.3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2.75" customHeight="1" x14ac:dyDescent="0.3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2.75" customHeight="1" x14ac:dyDescent="0.3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2.75" customHeight="1" x14ac:dyDescent="0.3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2.75" customHeight="1" x14ac:dyDescent="0.3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2.75" customHeight="1" x14ac:dyDescent="0.3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2.75" customHeight="1" x14ac:dyDescent="0.3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2.75" customHeight="1" x14ac:dyDescent="0.3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2.75" customHeight="1" x14ac:dyDescent="0.3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2.75" customHeight="1" x14ac:dyDescent="0.3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2.75" customHeight="1" x14ac:dyDescent="0.3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2.75" customHeight="1" x14ac:dyDescent="0.3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2.75" customHeight="1" x14ac:dyDescent="0.3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2.75" customHeight="1" x14ac:dyDescent="0.3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2.75" customHeight="1" x14ac:dyDescent="0.3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2.75" customHeight="1" x14ac:dyDescent="0.3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2.75" customHeight="1" x14ac:dyDescent="0.3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2.75" customHeight="1" x14ac:dyDescent="0.3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2.75" customHeight="1" x14ac:dyDescent="0.3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2.75" customHeight="1" x14ac:dyDescent="0.3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2.75" customHeight="1" x14ac:dyDescent="0.3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2.75" customHeight="1" x14ac:dyDescent="0.3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2.75" customHeight="1" x14ac:dyDescent="0.3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2.75" customHeight="1" x14ac:dyDescent="0.3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2.75" customHeight="1" x14ac:dyDescent="0.3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2.75" customHeight="1" x14ac:dyDescent="0.3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2.75" customHeight="1" x14ac:dyDescent="0.3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2.75" customHeight="1" x14ac:dyDescent="0.3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2.75" customHeight="1" x14ac:dyDescent="0.3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2.75" customHeight="1" x14ac:dyDescent="0.3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2.75" customHeight="1" x14ac:dyDescent="0.3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2.75" customHeight="1" x14ac:dyDescent="0.3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2.75" customHeight="1" x14ac:dyDescent="0.3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2.75" customHeight="1" x14ac:dyDescent="0.3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2.75" customHeight="1" x14ac:dyDescent="0.3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2.75" customHeight="1" x14ac:dyDescent="0.3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2.75" customHeight="1" x14ac:dyDescent="0.3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2.75" customHeight="1" x14ac:dyDescent="0.3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2.75" customHeight="1" x14ac:dyDescent="0.3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2.75" customHeight="1" x14ac:dyDescent="0.3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2.75" customHeight="1" x14ac:dyDescent="0.3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2.75" customHeight="1" x14ac:dyDescent="0.3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2.75" customHeight="1" x14ac:dyDescent="0.3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2.75" customHeight="1" x14ac:dyDescent="0.3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2.75" customHeight="1" x14ac:dyDescent="0.3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2.75" customHeight="1" x14ac:dyDescent="0.3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2.75" customHeight="1" x14ac:dyDescent="0.3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2.75" customHeight="1" x14ac:dyDescent="0.3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2.75" customHeight="1" x14ac:dyDescent="0.3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2.75" customHeight="1" x14ac:dyDescent="0.3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2.75" customHeight="1" x14ac:dyDescent="0.3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2.75" customHeight="1" x14ac:dyDescent="0.3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2.75" customHeight="1" x14ac:dyDescent="0.3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2.75" customHeight="1" x14ac:dyDescent="0.3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2.75" customHeight="1" x14ac:dyDescent="0.3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2.75" customHeight="1" x14ac:dyDescent="0.3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2.75" customHeight="1" x14ac:dyDescent="0.3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2.75" customHeight="1" x14ac:dyDescent="0.3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2.75" customHeight="1" x14ac:dyDescent="0.3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2.75" customHeight="1" x14ac:dyDescent="0.3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2.75" customHeight="1" x14ac:dyDescent="0.3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2.75" customHeight="1" x14ac:dyDescent="0.3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2.75" customHeight="1" x14ac:dyDescent="0.3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2.75" customHeight="1" x14ac:dyDescent="0.3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2.75" customHeight="1" x14ac:dyDescent="0.3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2.75" customHeight="1" x14ac:dyDescent="0.3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2.75" customHeight="1" x14ac:dyDescent="0.3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2.75" customHeight="1" x14ac:dyDescent="0.3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2.75" customHeight="1" x14ac:dyDescent="0.3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2.75" customHeight="1" x14ac:dyDescent="0.3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2.75" customHeight="1" x14ac:dyDescent="0.3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2.75" customHeight="1" x14ac:dyDescent="0.3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2.75" customHeight="1" x14ac:dyDescent="0.3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2.75" customHeight="1" x14ac:dyDescent="0.3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2.75" customHeight="1" x14ac:dyDescent="0.3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2.75" customHeight="1" x14ac:dyDescent="0.3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2.75" customHeight="1" x14ac:dyDescent="0.3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2.75" customHeight="1" x14ac:dyDescent="0.3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2.75" customHeight="1" x14ac:dyDescent="0.3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2.75" customHeight="1" x14ac:dyDescent="0.3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2.75" customHeight="1" x14ac:dyDescent="0.3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2.75" customHeight="1" x14ac:dyDescent="0.3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2.75" customHeight="1" x14ac:dyDescent="0.3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2.75" customHeight="1" x14ac:dyDescent="0.3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2.75" customHeight="1" x14ac:dyDescent="0.3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2.75" customHeight="1" x14ac:dyDescent="0.3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2.75" customHeight="1" x14ac:dyDescent="0.3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2.75" customHeight="1" x14ac:dyDescent="0.3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2.75" customHeight="1" x14ac:dyDescent="0.3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2.75" customHeight="1" x14ac:dyDescent="0.3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2.75" customHeight="1" x14ac:dyDescent="0.3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2.75" customHeight="1" x14ac:dyDescent="0.3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2.75" customHeight="1" x14ac:dyDescent="0.3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2.75" customHeight="1" x14ac:dyDescent="0.3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2.75" customHeight="1" x14ac:dyDescent="0.3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2.75" customHeight="1" x14ac:dyDescent="0.3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2.75" customHeight="1" x14ac:dyDescent="0.3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2.75" customHeight="1" x14ac:dyDescent="0.3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2.75" customHeight="1" x14ac:dyDescent="0.3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2.75" customHeight="1" x14ac:dyDescent="0.3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2.75" customHeight="1" x14ac:dyDescent="0.3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2.75" customHeight="1" x14ac:dyDescent="0.3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2.75" customHeight="1" x14ac:dyDescent="0.3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2.75" customHeight="1" x14ac:dyDescent="0.3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2.75" customHeight="1" x14ac:dyDescent="0.3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2.75" customHeight="1" x14ac:dyDescent="0.3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2.75" customHeight="1" x14ac:dyDescent="0.3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2.75" customHeight="1" x14ac:dyDescent="0.3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2.75" customHeight="1" x14ac:dyDescent="0.3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2.75" customHeight="1" x14ac:dyDescent="0.3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2.75" customHeight="1" x14ac:dyDescent="0.3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2.75" customHeight="1" x14ac:dyDescent="0.3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2.75" customHeight="1" x14ac:dyDescent="0.3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2.75" customHeight="1" x14ac:dyDescent="0.3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2.75" customHeight="1" x14ac:dyDescent="0.3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2.75" customHeight="1" x14ac:dyDescent="0.3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2.75" customHeight="1" x14ac:dyDescent="0.3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2.75" customHeight="1" x14ac:dyDescent="0.3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2.75" customHeight="1" x14ac:dyDescent="0.3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2.75" customHeight="1" x14ac:dyDescent="0.3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2.75" customHeight="1" x14ac:dyDescent="0.3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2.75" customHeight="1" x14ac:dyDescent="0.3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2.75" customHeight="1" x14ac:dyDescent="0.3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2.75" customHeight="1" x14ac:dyDescent="0.3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2.75" customHeight="1" x14ac:dyDescent="0.3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2.75" customHeight="1" x14ac:dyDescent="0.3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2.75" customHeight="1" x14ac:dyDescent="0.3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2.75" customHeight="1" x14ac:dyDescent="0.3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2.75" customHeight="1" x14ac:dyDescent="0.3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2.75" customHeight="1" x14ac:dyDescent="0.3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2.75" customHeight="1" x14ac:dyDescent="0.3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2.75" customHeight="1" x14ac:dyDescent="0.3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2.75" customHeight="1" x14ac:dyDescent="0.3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2.75" customHeight="1" x14ac:dyDescent="0.3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2.75" customHeight="1" x14ac:dyDescent="0.3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2.75" customHeight="1" x14ac:dyDescent="0.3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2.75" customHeight="1" x14ac:dyDescent="0.3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2.75" customHeight="1" x14ac:dyDescent="0.3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2.75" customHeight="1" x14ac:dyDescent="0.3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2.75" customHeight="1" x14ac:dyDescent="0.3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2.75" customHeight="1" x14ac:dyDescent="0.3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2.75" customHeight="1" x14ac:dyDescent="0.3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2.75" customHeight="1" x14ac:dyDescent="0.3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2.75" customHeight="1" x14ac:dyDescent="0.3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2.75" customHeight="1" x14ac:dyDescent="0.3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2.75" customHeight="1" x14ac:dyDescent="0.3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2.75" customHeight="1" x14ac:dyDescent="0.3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2.75" customHeight="1" x14ac:dyDescent="0.3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2.75" customHeight="1" x14ac:dyDescent="0.3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2.75" customHeight="1" x14ac:dyDescent="0.3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2.75" customHeight="1" x14ac:dyDescent="0.3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2.75" customHeight="1" x14ac:dyDescent="0.3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2.75" customHeight="1" x14ac:dyDescent="0.3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2.75" customHeight="1" x14ac:dyDescent="0.3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2.75" customHeight="1" x14ac:dyDescent="0.3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2.75" customHeight="1" x14ac:dyDescent="0.3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2.75" customHeight="1" x14ac:dyDescent="0.3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2.75" customHeight="1" x14ac:dyDescent="0.3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2.75" customHeight="1" x14ac:dyDescent="0.3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2.75" customHeight="1" x14ac:dyDescent="0.3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2.75" customHeight="1" x14ac:dyDescent="0.3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2.75" customHeight="1" x14ac:dyDescent="0.3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2.75" customHeight="1" x14ac:dyDescent="0.3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2.75" customHeight="1" x14ac:dyDescent="0.3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2.75" customHeight="1" x14ac:dyDescent="0.3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2.75" customHeight="1" x14ac:dyDescent="0.3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2.75" customHeight="1" x14ac:dyDescent="0.3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2.75" customHeight="1" x14ac:dyDescent="0.3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2.75" customHeight="1" x14ac:dyDescent="0.3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2.75" customHeight="1" x14ac:dyDescent="0.3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2.75" customHeight="1" x14ac:dyDescent="0.3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2.75" customHeight="1" x14ac:dyDescent="0.3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2.75" customHeight="1" x14ac:dyDescent="0.3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2.75" customHeight="1" x14ac:dyDescent="0.3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2.75" customHeight="1" x14ac:dyDescent="0.3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2.75" customHeight="1" x14ac:dyDescent="0.3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2.75" customHeight="1" x14ac:dyDescent="0.3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2.75" customHeight="1" x14ac:dyDescent="0.3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2.75" customHeight="1" x14ac:dyDescent="0.3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2.75" customHeight="1" x14ac:dyDescent="0.3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2.75" customHeight="1" x14ac:dyDescent="0.3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2.75" customHeight="1" x14ac:dyDescent="0.3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2.75" customHeight="1" x14ac:dyDescent="0.3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2.75" customHeight="1" x14ac:dyDescent="0.3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2.75" customHeight="1" x14ac:dyDescent="0.3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2.75" customHeight="1" x14ac:dyDescent="0.3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2.75" customHeight="1" x14ac:dyDescent="0.3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2.75" customHeight="1" x14ac:dyDescent="0.3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2.75" customHeight="1" x14ac:dyDescent="0.3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2.75" customHeight="1" x14ac:dyDescent="0.3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2.75" customHeight="1" x14ac:dyDescent="0.3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2.75" customHeight="1" x14ac:dyDescent="0.3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2.75" customHeight="1" x14ac:dyDescent="0.3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2.75" customHeight="1" x14ac:dyDescent="0.3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2.75" customHeight="1" x14ac:dyDescent="0.3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2.75" customHeight="1" x14ac:dyDescent="0.3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2.75" customHeight="1" x14ac:dyDescent="0.3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2.75" customHeight="1" x14ac:dyDescent="0.3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2.75" customHeight="1" x14ac:dyDescent="0.3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2.75" customHeight="1" x14ac:dyDescent="0.3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2.75" customHeight="1" x14ac:dyDescent="0.3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2.75" customHeight="1" x14ac:dyDescent="0.3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2.75" customHeight="1" x14ac:dyDescent="0.3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2.75" customHeight="1" x14ac:dyDescent="0.3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2.75" customHeight="1" x14ac:dyDescent="0.3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2.75" customHeight="1" x14ac:dyDescent="0.3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2.75" customHeight="1" x14ac:dyDescent="0.3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2.75" customHeight="1" x14ac:dyDescent="0.3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2.75" customHeight="1" x14ac:dyDescent="0.3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2.75" customHeight="1" x14ac:dyDescent="0.3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2.75" customHeight="1" x14ac:dyDescent="0.3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2.75" customHeight="1" x14ac:dyDescent="0.3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2.75" customHeight="1" x14ac:dyDescent="0.3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2.75" customHeight="1" x14ac:dyDescent="0.3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2.75" customHeight="1" x14ac:dyDescent="0.3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2.75" customHeight="1" x14ac:dyDescent="0.3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2.75" customHeight="1" x14ac:dyDescent="0.3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2.75" customHeight="1" x14ac:dyDescent="0.3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2.75" customHeight="1" x14ac:dyDescent="0.3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2.75" customHeight="1" x14ac:dyDescent="0.3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2.75" customHeight="1" x14ac:dyDescent="0.3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2.75" customHeight="1" x14ac:dyDescent="0.3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2.75" customHeight="1" x14ac:dyDescent="0.3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2.75" customHeight="1" x14ac:dyDescent="0.3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2.75" customHeight="1" x14ac:dyDescent="0.3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2.75" customHeight="1" x14ac:dyDescent="0.3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2.75" customHeight="1" x14ac:dyDescent="0.3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2.75" customHeight="1" x14ac:dyDescent="0.3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2.75" customHeight="1" x14ac:dyDescent="0.3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2.75" customHeight="1" x14ac:dyDescent="0.3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2.75" customHeight="1" x14ac:dyDescent="0.3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2.75" customHeight="1" x14ac:dyDescent="0.3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2.75" customHeight="1" x14ac:dyDescent="0.3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2.75" customHeight="1" x14ac:dyDescent="0.3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2.75" customHeight="1" x14ac:dyDescent="0.3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2.75" customHeight="1" x14ac:dyDescent="0.3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2.75" customHeight="1" x14ac:dyDescent="0.3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2.75" customHeight="1" x14ac:dyDescent="0.3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2.75" customHeight="1" x14ac:dyDescent="0.3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2.75" customHeight="1" x14ac:dyDescent="0.3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2.75" customHeight="1" x14ac:dyDescent="0.3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2.75" customHeight="1" x14ac:dyDescent="0.3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2.75" customHeight="1" x14ac:dyDescent="0.3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2.75" customHeight="1" x14ac:dyDescent="0.3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2.75" customHeight="1" x14ac:dyDescent="0.3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2.75" customHeight="1" x14ac:dyDescent="0.3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2.75" customHeight="1" x14ac:dyDescent="0.3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2.75" customHeight="1" x14ac:dyDescent="0.3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2.75" customHeight="1" x14ac:dyDescent="0.3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2.75" customHeight="1" x14ac:dyDescent="0.3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2.75" customHeight="1" x14ac:dyDescent="0.3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2.75" customHeight="1" x14ac:dyDescent="0.3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2.75" customHeight="1" x14ac:dyDescent="0.3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2.75" customHeight="1" x14ac:dyDescent="0.3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2.75" customHeight="1" x14ac:dyDescent="0.3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2.75" customHeight="1" x14ac:dyDescent="0.3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2.75" customHeight="1" x14ac:dyDescent="0.3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2.75" customHeight="1" x14ac:dyDescent="0.3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2.75" customHeight="1" x14ac:dyDescent="0.3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2.75" customHeight="1" x14ac:dyDescent="0.3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2.75" customHeight="1" x14ac:dyDescent="0.3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2.75" customHeight="1" x14ac:dyDescent="0.3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2.75" customHeight="1" x14ac:dyDescent="0.3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2.75" customHeight="1" x14ac:dyDescent="0.3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2.75" customHeight="1" x14ac:dyDescent="0.3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2.75" customHeight="1" x14ac:dyDescent="0.3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2.75" customHeight="1" x14ac:dyDescent="0.3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2.75" customHeight="1" x14ac:dyDescent="0.3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2.75" customHeight="1" x14ac:dyDescent="0.3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2.75" customHeight="1" x14ac:dyDescent="0.3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2.75" customHeight="1" x14ac:dyDescent="0.3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2.75" customHeight="1" x14ac:dyDescent="0.3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2.75" customHeight="1" x14ac:dyDescent="0.3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2.75" customHeight="1" x14ac:dyDescent="0.3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2.75" customHeight="1" x14ac:dyDescent="0.3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2.75" customHeight="1" x14ac:dyDescent="0.3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2.75" customHeight="1" x14ac:dyDescent="0.3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2.75" customHeight="1" x14ac:dyDescent="0.3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2.75" customHeight="1" x14ac:dyDescent="0.3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2.75" customHeight="1" x14ac:dyDescent="0.3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2.75" customHeight="1" x14ac:dyDescent="0.3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2.75" customHeight="1" x14ac:dyDescent="0.3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2.75" customHeight="1" x14ac:dyDescent="0.3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2.75" customHeight="1" x14ac:dyDescent="0.3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2.75" customHeight="1" x14ac:dyDescent="0.3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2.75" customHeight="1" x14ac:dyDescent="0.3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2.75" customHeight="1" x14ac:dyDescent="0.3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2.75" customHeight="1" x14ac:dyDescent="0.3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2.75" customHeight="1" x14ac:dyDescent="0.3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2.75" customHeight="1" x14ac:dyDescent="0.3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2.75" customHeight="1" x14ac:dyDescent="0.3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2.75" customHeight="1" x14ac:dyDescent="0.3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2.75" customHeight="1" x14ac:dyDescent="0.3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2.75" customHeight="1" x14ac:dyDescent="0.3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2.75" customHeight="1" x14ac:dyDescent="0.3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2.75" customHeight="1" x14ac:dyDescent="0.3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2.75" customHeight="1" x14ac:dyDescent="0.3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2.75" customHeight="1" x14ac:dyDescent="0.3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2.75" customHeight="1" x14ac:dyDescent="0.3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2.75" customHeight="1" x14ac:dyDescent="0.3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2.75" customHeight="1" x14ac:dyDescent="0.3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2.75" customHeight="1" x14ac:dyDescent="0.3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2.75" customHeight="1" x14ac:dyDescent="0.3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2.75" customHeight="1" x14ac:dyDescent="0.3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2.75" customHeight="1" x14ac:dyDescent="0.3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2.75" customHeight="1" x14ac:dyDescent="0.3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2.75" customHeight="1" x14ac:dyDescent="0.3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2.75" customHeight="1" x14ac:dyDescent="0.3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2.75" customHeight="1" x14ac:dyDescent="0.3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2.75" customHeight="1" x14ac:dyDescent="0.3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2.75" customHeight="1" x14ac:dyDescent="0.3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2.75" customHeight="1" x14ac:dyDescent="0.3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2.75" customHeight="1" x14ac:dyDescent="0.3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2.75" customHeight="1" x14ac:dyDescent="0.3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2.75" customHeight="1" x14ac:dyDescent="0.3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2.75" customHeight="1" x14ac:dyDescent="0.3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2.75" customHeight="1" x14ac:dyDescent="0.3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2.75" customHeight="1" x14ac:dyDescent="0.3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2.75" customHeight="1" x14ac:dyDescent="0.3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2.75" customHeight="1" x14ac:dyDescent="0.3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2.75" customHeight="1" x14ac:dyDescent="0.3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2.75" customHeight="1" x14ac:dyDescent="0.3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2.75" customHeight="1" x14ac:dyDescent="0.3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2.75" customHeight="1" x14ac:dyDescent="0.3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2.75" customHeight="1" x14ac:dyDescent="0.3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2.75" customHeight="1" x14ac:dyDescent="0.3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2.75" customHeight="1" x14ac:dyDescent="0.3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2.75" customHeight="1" x14ac:dyDescent="0.3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2.75" customHeight="1" x14ac:dyDescent="0.3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2.75" customHeight="1" x14ac:dyDescent="0.3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2.75" customHeight="1" x14ac:dyDescent="0.3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2.75" customHeight="1" x14ac:dyDescent="0.3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2.75" customHeight="1" x14ac:dyDescent="0.3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2.75" customHeight="1" x14ac:dyDescent="0.3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2.75" customHeight="1" x14ac:dyDescent="0.3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2.75" customHeight="1" x14ac:dyDescent="0.3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2.75" customHeight="1" x14ac:dyDescent="0.3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2.75" customHeight="1" x14ac:dyDescent="0.3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2.75" customHeight="1" x14ac:dyDescent="0.3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2.75" customHeight="1" x14ac:dyDescent="0.3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2.75" customHeight="1" x14ac:dyDescent="0.3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2.75" customHeight="1" x14ac:dyDescent="0.3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2.75" customHeight="1" x14ac:dyDescent="0.3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2.75" customHeight="1" x14ac:dyDescent="0.3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2.75" customHeight="1" x14ac:dyDescent="0.3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2.75" customHeight="1" x14ac:dyDescent="0.3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2.75" customHeight="1" x14ac:dyDescent="0.3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2.75" customHeight="1" x14ac:dyDescent="0.3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2.75" customHeight="1" x14ac:dyDescent="0.3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2.75" customHeight="1" x14ac:dyDescent="0.3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2.75" customHeight="1" x14ac:dyDescent="0.3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2.75" customHeight="1" x14ac:dyDescent="0.3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2.75" customHeight="1" x14ac:dyDescent="0.3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2.75" customHeight="1" x14ac:dyDescent="0.3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2.75" customHeight="1" x14ac:dyDescent="0.3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2.75" customHeight="1" x14ac:dyDescent="0.3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2.75" customHeight="1" x14ac:dyDescent="0.3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2.75" customHeight="1" x14ac:dyDescent="0.3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2.75" customHeight="1" x14ac:dyDescent="0.3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2.75" customHeight="1" x14ac:dyDescent="0.3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2.75" customHeight="1" x14ac:dyDescent="0.3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2.75" customHeight="1" x14ac:dyDescent="0.3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2.75" customHeight="1" x14ac:dyDescent="0.3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2.75" customHeight="1" x14ac:dyDescent="0.3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2.75" customHeight="1" x14ac:dyDescent="0.3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2.75" customHeight="1" x14ac:dyDescent="0.3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2.75" customHeight="1" x14ac:dyDescent="0.3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2.75" customHeight="1" x14ac:dyDescent="0.3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2.75" customHeight="1" x14ac:dyDescent="0.3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2.75" customHeight="1" x14ac:dyDescent="0.3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2.75" customHeight="1" x14ac:dyDescent="0.3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2.75" customHeight="1" x14ac:dyDescent="0.3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2.75" customHeight="1" x14ac:dyDescent="0.3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2.75" customHeight="1" x14ac:dyDescent="0.3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2.75" customHeight="1" x14ac:dyDescent="0.3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2.75" customHeight="1" x14ac:dyDescent="0.3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2.75" customHeight="1" x14ac:dyDescent="0.3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2.75" customHeight="1" x14ac:dyDescent="0.3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2.75" customHeight="1" x14ac:dyDescent="0.3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2.75" customHeight="1" x14ac:dyDescent="0.3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2.75" customHeight="1" x14ac:dyDescent="0.3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2.75" customHeight="1" x14ac:dyDescent="0.3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2.75" customHeight="1" x14ac:dyDescent="0.3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2.75" customHeight="1" x14ac:dyDescent="0.3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2.75" customHeight="1" x14ac:dyDescent="0.3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2.75" customHeight="1" x14ac:dyDescent="0.3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2.75" customHeight="1" x14ac:dyDescent="0.3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2.75" customHeight="1" x14ac:dyDescent="0.3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2.75" customHeight="1" x14ac:dyDescent="0.3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2.75" customHeight="1" x14ac:dyDescent="0.3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2.75" customHeight="1" x14ac:dyDescent="0.3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2.75" customHeight="1" x14ac:dyDescent="0.3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2.75" customHeight="1" x14ac:dyDescent="0.3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2.75" customHeight="1" x14ac:dyDescent="0.3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2.75" customHeight="1" x14ac:dyDescent="0.3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2.75" customHeight="1" x14ac:dyDescent="0.3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2.75" customHeight="1" x14ac:dyDescent="0.3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2.75" customHeight="1" x14ac:dyDescent="0.3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2.75" customHeight="1" x14ac:dyDescent="0.3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2.75" customHeight="1" x14ac:dyDescent="0.3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2.75" customHeight="1" x14ac:dyDescent="0.3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2.75" customHeight="1" x14ac:dyDescent="0.3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2.75" customHeight="1" x14ac:dyDescent="0.3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2.75" customHeight="1" x14ac:dyDescent="0.3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2.75" customHeight="1" x14ac:dyDescent="0.3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2.75" customHeight="1" x14ac:dyDescent="0.3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2.75" customHeight="1" x14ac:dyDescent="0.3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2.75" customHeight="1" x14ac:dyDescent="0.3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2.75" customHeight="1" x14ac:dyDescent="0.3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2.75" customHeight="1" x14ac:dyDescent="0.3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2.75" customHeight="1" x14ac:dyDescent="0.3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2.75" customHeight="1" x14ac:dyDescent="0.3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2.75" customHeight="1" x14ac:dyDescent="0.3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2.75" customHeight="1" x14ac:dyDescent="0.3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2.75" customHeight="1" x14ac:dyDescent="0.3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2.75" customHeight="1" x14ac:dyDescent="0.3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2.75" customHeight="1" x14ac:dyDescent="0.3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2.75" customHeight="1" x14ac:dyDescent="0.3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2.75" customHeight="1" x14ac:dyDescent="0.3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2.75" customHeight="1" x14ac:dyDescent="0.3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2.75" customHeight="1" x14ac:dyDescent="0.3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2.75" customHeight="1" x14ac:dyDescent="0.3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2.75" customHeight="1" x14ac:dyDescent="0.3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2.75" customHeight="1" x14ac:dyDescent="0.3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2.75" customHeight="1" x14ac:dyDescent="0.3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2.75" customHeight="1" x14ac:dyDescent="0.3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2.75" customHeight="1" x14ac:dyDescent="0.3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2.75" customHeight="1" x14ac:dyDescent="0.3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2.75" customHeight="1" x14ac:dyDescent="0.3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2.75" customHeight="1" x14ac:dyDescent="0.3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2.75" customHeight="1" x14ac:dyDescent="0.3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2.75" customHeight="1" x14ac:dyDescent="0.3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2.75" customHeight="1" x14ac:dyDescent="0.3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2.75" customHeight="1" x14ac:dyDescent="0.3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2.75" customHeight="1" x14ac:dyDescent="0.3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2.75" customHeight="1" x14ac:dyDescent="0.3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2.75" customHeight="1" x14ac:dyDescent="0.3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2.75" customHeight="1" x14ac:dyDescent="0.3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2.75" customHeight="1" x14ac:dyDescent="0.3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2.75" customHeight="1" x14ac:dyDescent="0.3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2.75" customHeight="1" x14ac:dyDescent="0.3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2.75" customHeight="1" x14ac:dyDescent="0.3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2.75" customHeight="1" x14ac:dyDescent="0.3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2.75" customHeight="1" x14ac:dyDescent="0.3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2.75" customHeight="1" x14ac:dyDescent="0.3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2.75" customHeight="1" x14ac:dyDescent="0.3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2.75" customHeight="1" x14ac:dyDescent="0.3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2.75" customHeight="1" x14ac:dyDescent="0.35">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2.75" customHeight="1" x14ac:dyDescent="0.35">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2.75" customHeight="1" x14ac:dyDescent="0.35">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2.75" customHeight="1" x14ac:dyDescent="0.35">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2.75" customHeight="1" x14ac:dyDescent="0.35">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2.75" customHeight="1" x14ac:dyDescent="0.35">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2.75" customHeight="1" x14ac:dyDescent="0.35">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2.75" customHeight="1" x14ac:dyDescent="0.35">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row r="1001" spans="1:26" ht="12.75" customHeight="1" x14ac:dyDescent="0.35">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c r="W1001" s="53"/>
      <c r="X1001" s="53"/>
      <c r="Y1001" s="53"/>
      <c r="Z1001" s="53"/>
    </row>
  </sheetData>
  <sheetProtection algorithmName="SHA-512" hashValue="z4HMs9GmtBB0a2nBE3R034musbPfOAgM9/3ANOx5TaHqfDdZPORQ7OEXh1JKK5SXSEJF+/m3ysKllUM+sBFTew==" saltValue="WIflmRpSerw0zQcjuNbZdw==" spinCount="100000" sheet="1" selectLockedCells="1"/>
  <mergeCells count="13">
    <mergeCell ref="B8:D8"/>
    <mergeCell ref="I8:L8"/>
    <mergeCell ref="E2:O3"/>
    <mergeCell ref="B6:D6"/>
    <mergeCell ref="I6:L6"/>
    <mergeCell ref="B7:D7"/>
    <mergeCell ref="I7:L7"/>
    <mergeCell ref="B9:D9"/>
    <mergeCell ref="I9:L9"/>
    <mergeCell ref="B10:D10"/>
    <mergeCell ref="I10:L10"/>
    <mergeCell ref="B11:D11"/>
    <mergeCell ref="I11:L11"/>
  </mergeCells>
  <pageMargins left="0.7" right="0.7" top="0.75" bottom="0.75" header="0" footer="0"/>
  <pageSetup paperSize="9" orientation="portrait"/>
  <colBreaks count="1" manualBreakCount="1">
    <brk id="16"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C8C8"/>
  </sheetPr>
  <dimension ref="A1:Z1001"/>
  <sheetViews>
    <sheetView showGridLines="0" showRowColHeaders="0" tabSelected="1" topLeftCell="A3" zoomScale="30" zoomScaleNormal="30" workbookViewId="0">
      <selection activeCell="D6" sqref="D6:M6"/>
    </sheetView>
  </sheetViews>
  <sheetFormatPr baseColWidth="10" defaultColWidth="14.453125" defaultRowHeight="15" customHeight="1" x14ac:dyDescent="0.35"/>
  <cols>
    <col min="1" max="3" width="10.54296875" style="54" customWidth="1"/>
    <col min="4" max="12" width="12" style="54" customWidth="1"/>
    <col min="13" max="13" width="12.54296875" style="54" customWidth="1"/>
    <col min="14" max="26" width="7.453125" style="54" customWidth="1"/>
    <col min="27" max="16384" width="14.453125" style="54"/>
  </cols>
  <sheetData>
    <row r="1" spans="1:26" ht="45" customHeight="1" x14ac:dyDescent="0.35">
      <c r="A1" s="53"/>
      <c r="B1" s="53"/>
      <c r="C1" s="53"/>
      <c r="D1" s="53"/>
      <c r="E1" s="53"/>
      <c r="F1" s="53"/>
      <c r="G1" s="53"/>
      <c r="H1" s="53"/>
      <c r="I1" s="53"/>
      <c r="J1" s="53"/>
      <c r="K1" s="53"/>
      <c r="L1" s="53"/>
      <c r="M1" s="53"/>
      <c r="N1" s="60"/>
      <c r="O1" s="60"/>
      <c r="P1" s="60"/>
      <c r="Q1" s="53"/>
      <c r="R1" s="53"/>
      <c r="S1" s="53"/>
      <c r="T1" s="53"/>
      <c r="U1" s="53"/>
      <c r="V1" s="53"/>
      <c r="W1" s="53"/>
      <c r="X1" s="53"/>
      <c r="Y1" s="53"/>
      <c r="Z1" s="53"/>
    </row>
    <row r="2" spans="1:26" ht="45" customHeight="1" x14ac:dyDescent="0.35">
      <c r="A2" s="53"/>
      <c r="B2" s="53"/>
      <c r="C2" s="53"/>
      <c r="D2" s="53"/>
      <c r="E2" s="53"/>
      <c r="F2" s="53"/>
      <c r="G2" s="53"/>
      <c r="H2" s="53"/>
      <c r="I2" s="53"/>
      <c r="J2" s="53"/>
      <c r="K2" s="53"/>
      <c r="L2" s="53"/>
      <c r="M2" s="53"/>
      <c r="N2" s="60"/>
      <c r="O2" s="60"/>
      <c r="P2" s="60"/>
      <c r="Q2" s="53"/>
      <c r="R2" s="53"/>
      <c r="S2" s="53"/>
      <c r="T2" s="53"/>
      <c r="U2" s="53"/>
      <c r="V2" s="53"/>
      <c r="W2" s="53"/>
      <c r="X2" s="53"/>
      <c r="Y2" s="53"/>
      <c r="Z2" s="53"/>
    </row>
    <row r="3" spans="1:26" ht="45" customHeight="1" x14ac:dyDescent="0.35">
      <c r="A3" s="53"/>
      <c r="B3" s="53"/>
      <c r="C3" s="53"/>
      <c r="D3" s="53"/>
      <c r="E3" s="53"/>
      <c r="F3" s="53"/>
      <c r="G3" s="53"/>
      <c r="H3" s="53"/>
      <c r="I3" s="53"/>
      <c r="J3" s="53"/>
      <c r="K3" s="53"/>
      <c r="L3" s="53"/>
      <c r="M3" s="53"/>
      <c r="N3" s="60"/>
      <c r="O3" s="60"/>
      <c r="P3" s="60"/>
      <c r="Q3" s="53"/>
      <c r="R3" s="53"/>
      <c r="S3" s="53"/>
      <c r="T3" s="53"/>
      <c r="U3" s="53"/>
      <c r="V3" s="53"/>
      <c r="W3" s="53"/>
      <c r="X3" s="53"/>
      <c r="Y3" s="53"/>
      <c r="Z3" s="53"/>
    </row>
    <row r="4" spans="1:26" ht="23.5" customHeight="1" x14ac:dyDescent="0.35">
      <c r="A4" s="53"/>
      <c r="B4" s="53"/>
      <c r="C4" s="53"/>
      <c r="D4" s="53"/>
      <c r="E4" s="53"/>
      <c r="F4" s="53"/>
      <c r="G4" s="53"/>
      <c r="H4" s="53"/>
      <c r="I4" s="53"/>
      <c r="J4" s="53"/>
      <c r="K4" s="53"/>
      <c r="L4" s="53"/>
      <c r="M4" s="53"/>
      <c r="N4" s="53"/>
      <c r="O4" s="53"/>
      <c r="P4" s="53"/>
      <c r="Q4" s="53"/>
      <c r="R4" s="53"/>
      <c r="S4" s="53"/>
      <c r="T4" s="53"/>
      <c r="U4" s="53"/>
      <c r="V4" s="53"/>
      <c r="W4" s="53"/>
      <c r="X4" s="53"/>
      <c r="Y4" s="53"/>
      <c r="Z4" s="53"/>
    </row>
    <row r="5" spans="1:26" ht="21" customHeight="1" x14ac:dyDescent="0.35">
      <c r="A5" s="53"/>
      <c r="B5" s="138" t="s">
        <v>361</v>
      </c>
      <c r="C5" s="139"/>
      <c r="D5" s="143" t="s">
        <v>362</v>
      </c>
      <c r="E5" s="144"/>
      <c r="F5" s="144"/>
      <c r="G5" s="144"/>
      <c r="H5" s="144"/>
      <c r="I5" s="144"/>
      <c r="J5" s="144"/>
      <c r="K5" s="144"/>
      <c r="L5" s="144"/>
      <c r="M5" s="145"/>
      <c r="N5" s="53"/>
      <c r="O5" s="53"/>
      <c r="P5" s="53"/>
      <c r="Q5" s="53"/>
      <c r="R5" s="53"/>
      <c r="S5" s="53"/>
      <c r="T5" s="53"/>
      <c r="U5" s="53"/>
      <c r="V5" s="53"/>
      <c r="W5" s="53"/>
      <c r="X5" s="53"/>
      <c r="Y5" s="53"/>
      <c r="Z5" s="53"/>
    </row>
    <row r="6" spans="1:26" ht="198.65" customHeight="1" x14ac:dyDescent="0.35">
      <c r="A6" s="53"/>
      <c r="B6" s="138" t="s">
        <v>363</v>
      </c>
      <c r="C6" s="146"/>
      <c r="D6" s="140"/>
      <c r="E6" s="141"/>
      <c r="F6" s="141"/>
      <c r="G6" s="141"/>
      <c r="H6" s="141"/>
      <c r="I6" s="141"/>
      <c r="J6" s="141"/>
      <c r="K6" s="141"/>
      <c r="L6" s="141"/>
      <c r="M6" s="142"/>
      <c r="N6" s="53"/>
      <c r="O6" s="53"/>
      <c r="P6" s="53"/>
      <c r="Q6" s="53"/>
      <c r="R6" s="53"/>
      <c r="S6" s="53"/>
      <c r="T6" s="53"/>
      <c r="U6" s="53"/>
      <c r="V6" s="53"/>
      <c r="W6" s="53"/>
      <c r="X6" s="53"/>
      <c r="Y6" s="53"/>
      <c r="Z6" s="53"/>
    </row>
    <row r="7" spans="1:26" ht="86.5" customHeight="1" x14ac:dyDescent="0.35">
      <c r="A7" s="53"/>
      <c r="B7" s="138" t="s">
        <v>364</v>
      </c>
      <c r="C7" s="146"/>
      <c r="D7" s="140" t="s">
        <v>507</v>
      </c>
      <c r="E7" s="141"/>
      <c r="F7" s="141"/>
      <c r="G7" s="141"/>
      <c r="H7" s="141"/>
      <c r="I7" s="141"/>
      <c r="J7" s="141"/>
      <c r="K7" s="141"/>
      <c r="L7" s="141"/>
      <c r="M7" s="142"/>
      <c r="N7" s="53"/>
      <c r="O7" s="53"/>
      <c r="P7" s="53"/>
      <c r="Q7" s="53"/>
      <c r="R7" s="53"/>
      <c r="S7" s="53"/>
      <c r="T7" s="53"/>
      <c r="U7" s="53"/>
      <c r="V7" s="53"/>
      <c r="W7" s="53"/>
      <c r="X7" s="53"/>
      <c r="Y7" s="53"/>
      <c r="Z7" s="53"/>
    </row>
    <row r="8" spans="1:26" ht="132" customHeight="1" x14ac:dyDescent="0.35">
      <c r="A8" s="53"/>
      <c r="B8" s="138" t="s">
        <v>365</v>
      </c>
      <c r="C8" s="139"/>
      <c r="D8" s="140" t="s">
        <v>508</v>
      </c>
      <c r="E8" s="141"/>
      <c r="F8" s="141"/>
      <c r="G8" s="141"/>
      <c r="H8" s="141"/>
      <c r="I8" s="141"/>
      <c r="J8" s="141"/>
      <c r="K8" s="141"/>
      <c r="L8" s="141"/>
      <c r="M8" s="142"/>
      <c r="N8" s="53"/>
      <c r="O8" s="53"/>
      <c r="P8" s="53"/>
      <c r="Q8" s="53"/>
      <c r="R8" s="53"/>
      <c r="S8" s="53"/>
      <c r="T8" s="53"/>
      <c r="U8" s="53"/>
      <c r="V8" s="53"/>
      <c r="W8" s="53"/>
      <c r="X8" s="53"/>
      <c r="Y8" s="53"/>
      <c r="Z8" s="53"/>
    </row>
    <row r="9" spans="1:26" ht="198.65" customHeight="1" x14ac:dyDescent="0.35">
      <c r="A9" s="53"/>
      <c r="B9" s="138" t="s">
        <v>366</v>
      </c>
      <c r="C9" s="139"/>
      <c r="D9" s="140" t="s">
        <v>509</v>
      </c>
      <c r="E9" s="141"/>
      <c r="F9" s="141"/>
      <c r="G9" s="141"/>
      <c r="H9" s="141"/>
      <c r="I9" s="141"/>
      <c r="J9" s="141"/>
      <c r="K9" s="141"/>
      <c r="L9" s="141"/>
      <c r="M9" s="142"/>
      <c r="N9" s="53"/>
      <c r="O9" s="53"/>
      <c r="P9" s="53"/>
      <c r="Q9" s="53"/>
      <c r="R9" s="53"/>
      <c r="S9" s="53"/>
      <c r="T9" s="53"/>
      <c r="U9" s="53"/>
      <c r="V9" s="53"/>
      <c r="W9" s="53"/>
      <c r="X9" s="53"/>
      <c r="Y9" s="53"/>
      <c r="Z9" s="53"/>
    </row>
    <row r="10" spans="1:26" ht="198.65" customHeight="1" x14ac:dyDescent="0.35">
      <c r="A10" s="53"/>
      <c r="B10" s="138" t="s">
        <v>367</v>
      </c>
      <c r="C10" s="139"/>
      <c r="D10" s="140" t="s">
        <v>510</v>
      </c>
      <c r="E10" s="141"/>
      <c r="F10" s="141"/>
      <c r="G10" s="141"/>
      <c r="H10" s="141"/>
      <c r="I10" s="141"/>
      <c r="J10" s="141"/>
      <c r="K10" s="141"/>
      <c r="L10" s="141"/>
      <c r="M10" s="142"/>
      <c r="N10" s="53"/>
      <c r="O10" s="53"/>
      <c r="P10" s="53"/>
      <c r="Q10" s="53"/>
      <c r="R10" s="53"/>
      <c r="S10" s="53"/>
      <c r="T10" s="53"/>
      <c r="U10" s="53"/>
      <c r="V10" s="53"/>
      <c r="W10" s="53"/>
      <c r="X10" s="53"/>
      <c r="Y10" s="53"/>
      <c r="Z10" s="53"/>
    </row>
    <row r="11" spans="1:26" ht="135" customHeight="1" x14ac:dyDescent="0.35">
      <c r="A11" s="53"/>
      <c r="B11" s="138" t="s">
        <v>368</v>
      </c>
      <c r="C11" s="139"/>
      <c r="D11" s="140" t="s">
        <v>524</v>
      </c>
      <c r="E11" s="141"/>
      <c r="F11" s="141"/>
      <c r="G11" s="141"/>
      <c r="H11" s="141"/>
      <c r="I11" s="141"/>
      <c r="J11" s="141"/>
      <c r="K11" s="141"/>
      <c r="L11" s="141"/>
      <c r="M11" s="142"/>
      <c r="N11" s="53"/>
      <c r="O11" s="53"/>
      <c r="P11" s="53"/>
      <c r="Q11" s="53"/>
      <c r="R11" s="53"/>
      <c r="S11" s="53"/>
      <c r="T11" s="53"/>
      <c r="U11" s="53"/>
      <c r="V11" s="53"/>
      <c r="W11" s="53"/>
      <c r="X11" s="53"/>
      <c r="Y11" s="53"/>
      <c r="Z11" s="53"/>
    </row>
    <row r="12" spans="1:26" ht="18" customHeight="1" x14ac:dyDescent="0.35">
      <c r="A12" s="53"/>
      <c r="B12" s="53"/>
      <c r="C12" s="53"/>
      <c r="D12" s="61"/>
      <c r="E12" s="61"/>
      <c r="F12" s="61"/>
      <c r="G12" s="61"/>
      <c r="H12" s="61"/>
      <c r="I12" s="61"/>
      <c r="J12" s="61"/>
      <c r="K12" s="61"/>
      <c r="L12" s="61"/>
      <c r="M12" s="61"/>
      <c r="N12" s="53"/>
      <c r="O12" s="53"/>
      <c r="P12" s="53"/>
      <c r="Q12" s="53"/>
      <c r="R12" s="53"/>
      <c r="S12" s="53"/>
      <c r="T12" s="53"/>
      <c r="U12" s="53"/>
      <c r="V12" s="53"/>
      <c r="W12" s="53"/>
      <c r="X12" s="53"/>
      <c r="Y12" s="53"/>
      <c r="Z12" s="53"/>
    </row>
    <row r="13" spans="1:26" ht="36.75" customHeight="1" x14ac:dyDescent="0.35">
      <c r="A13" s="53"/>
      <c r="B13" s="53"/>
      <c r="C13" s="53"/>
      <c r="D13" s="61"/>
      <c r="E13" s="61"/>
      <c r="F13" s="61"/>
      <c r="G13" s="61"/>
      <c r="H13" s="61"/>
      <c r="I13" s="61"/>
      <c r="J13" s="61"/>
      <c r="K13" s="61"/>
      <c r="L13" s="61"/>
      <c r="M13" s="61"/>
      <c r="N13" s="53"/>
      <c r="O13" s="53"/>
      <c r="P13" s="53"/>
      <c r="Q13" s="53"/>
      <c r="R13" s="53"/>
      <c r="S13" s="53"/>
      <c r="T13" s="53"/>
      <c r="U13" s="53"/>
      <c r="V13" s="53"/>
      <c r="W13" s="53"/>
      <c r="X13" s="53"/>
      <c r="Y13" s="53"/>
      <c r="Z13" s="53"/>
    </row>
    <row r="14" spans="1:26" ht="36.75" customHeight="1" x14ac:dyDescent="0.35">
      <c r="A14" s="53"/>
      <c r="B14" s="53"/>
      <c r="C14" s="53"/>
      <c r="D14" s="61"/>
      <c r="E14" s="61"/>
      <c r="F14" s="61"/>
      <c r="G14" s="61"/>
      <c r="H14" s="61"/>
      <c r="I14" s="61"/>
      <c r="J14" s="61"/>
      <c r="K14" s="61"/>
      <c r="L14" s="61"/>
      <c r="M14" s="61"/>
      <c r="N14" s="53"/>
      <c r="O14" s="53"/>
      <c r="P14" s="53"/>
      <c r="Q14" s="53"/>
      <c r="R14" s="53"/>
      <c r="S14" s="53"/>
      <c r="T14" s="53"/>
      <c r="U14" s="53"/>
      <c r="V14" s="53"/>
      <c r="W14" s="53"/>
      <c r="X14" s="53"/>
      <c r="Y14" s="53"/>
      <c r="Z14" s="53"/>
    </row>
    <row r="15" spans="1:26" ht="36.75" customHeight="1" x14ac:dyDescent="0.35">
      <c r="A15" s="53"/>
      <c r="B15" s="53"/>
      <c r="C15" s="53"/>
      <c r="D15" s="61"/>
      <c r="E15" s="61"/>
      <c r="F15" s="61"/>
      <c r="G15" s="61"/>
      <c r="H15" s="61"/>
      <c r="I15" s="61"/>
      <c r="J15" s="61"/>
      <c r="K15" s="61"/>
      <c r="L15" s="61"/>
      <c r="M15" s="61"/>
      <c r="N15" s="53"/>
      <c r="O15" s="53"/>
      <c r="P15" s="53"/>
      <c r="Q15" s="53"/>
      <c r="R15" s="53"/>
      <c r="S15" s="53"/>
      <c r="T15" s="53"/>
      <c r="U15" s="53"/>
      <c r="V15" s="53"/>
      <c r="W15" s="53"/>
      <c r="X15" s="53"/>
      <c r="Y15" s="53"/>
      <c r="Z15" s="53"/>
    </row>
    <row r="16" spans="1:26" ht="36.75" customHeight="1" x14ac:dyDescent="0.35">
      <c r="A16" s="53"/>
      <c r="B16" s="53"/>
      <c r="C16" s="53"/>
      <c r="D16" s="61"/>
      <c r="E16" s="61"/>
      <c r="F16" s="61"/>
      <c r="G16" s="61"/>
      <c r="H16" s="61"/>
      <c r="I16" s="61"/>
      <c r="J16" s="61"/>
      <c r="K16" s="61"/>
      <c r="L16" s="61"/>
      <c r="M16" s="61"/>
      <c r="N16" s="53"/>
      <c r="O16" s="53"/>
      <c r="P16" s="53"/>
      <c r="Q16" s="53"/>
      <c r="R16" s="53"/>
      <c r="S16" s="53"/>
      <c r="T16" s="53"/>
      <c r="U16" s="53"/>
      <c r="V16" s="53"/>
      <c r="W16" s="53"/>
      <c r="X16" s="53"/>
      <c r="Y16" s="53"/>
      <c r="Z16" s="53"/>
    </row>
    <row r="17" spans="1:26" ht="36.75" customHeight="1" x14ac:dyDescent="0.35">
      <c r="A17" s="53"/>
      <c r="B17" s="53"/>
      <c r="C17" s="53"/>
      <c r="D17" s="61"/>
      <c r="E17" s="61"/>
      <c r="F17" s="61"/>
      <c r="G17" s="61"/>
      <c r="H17" s="61"/>
      <c r="I17" s="61"/>
      <c r="J17" s="61"/>
      <c r="K17" s="61"/>
      <c r="L17" s="61"/>
      <c r="M17" s="61"/>
      <c r="N17" s="53"/>
      <c r="O17" s="53"/>
      <c r="P17" s="53"/>
      <c r="Q17" s="53"/>
      <c r="R17" s="53"/>
      <c r="S17" s="53"/>
      <c r="T17" s="53"/>
      <c r="U17" s="53"/>
      <c r="V17" s="53"/>
      <c r="W17" s="53"/>
      <c r="X17" s="53"/>
      <c r="Y17" s="53"/>
      <c r="Z17" s="53"/>
    </row>
    <row r="18" spans="1:26" ht="36.75" customHeight="1" x14ac:dyDescent="0.35">
      <c r="A18" s="53"/>
      <c r="B18" s="53"/>
      <c r="C18" s="53"/>
      <c r="D18" s="61"/>
      <c r="E18" s="61"/>
      <c r="F18" s="61"/>
      <c r="G18" s="61"/>
      <c r="H18" s="61"/>
      <c r="I18" s="61"/>
      <c r="J18" s="61"/>
      <c r="K18" s="61"/>
      <c r="L18" s="61"/>
      <c r="M18" s="61"/>
      <c r="N18" s="53"/>
      <c r="O18" s="53"/>
      <c r="P18" s="53"/>
      <c r="Q18" s="53"/>
      <c r="R18" s="53"/>
      <c r="S18" s="53"/>
      <c r="T18" s="53"/>
      <c r="U18" s="53"/>
      <c r="V18" s="53"/>
      <c r="W18" s="53"/>
      <c r="X18" s="53"/>
      <c r="Y18" s="53"/>
      <c r="Z18" s="53"/>
    </row>
    <row r="19" spans="1:26" ht="36.75" customHeight="1" x14ac:dyDescent="0.35">
      <c r="A19" s="53"/>
      <c r="B19" s="53"/>
      <c r="C19" s="53"/>
      <c r="D19" s="61"/>
      <c r="E19" s="61"/>
      <c r="F19" s="61"/>
      <c r="G19" s="61"/>
      <c r="H19" s="61"/>
      <c r="I19" s="61"/>
      <c r="J19" s="61"/>
      <c r="K19" s="61"/>
      <c r="L19" s="61"/>
      <c r="M19" s="61"/>
      <c r="N19" s="53"/>
      <c r="O19" s="53"/>
      <c r="P19" s="53"/>
      <c r="Q19" s="53"/>
      <c r="R19" s="53"/>
      <c r="S19" s="53"/>
      <c r="T19" s="53"/>
      <c r="U19" s="53"/>
      <c r="V19" s="53"/>
      <c r="W19" s="53"/>
      <c r="X19" s="53"/>
      <c r="Y19" s="53"/>
      <c r="Z19" s="53"/>
    </row>
    <row r="20" spans="1:26" ht="36.75" customHeight="1" x14ac:dyDescent="0.35">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36.75" customHeight="1" x14ac:dyDescent="0.35">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12.75" customHeight="1" x14ac:dyDescent="0.35">
      <c r="A22" s="53"/>
      <c r="B22" s="53"/>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12.75" customHeight="1" x14ac:dyDescent="0.35">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12.75" customHeight="1" x14ac:dyDescent="0.35">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12.75" customHeight="1" x14ac:dyDescent="0.3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12.75" customHeight="1" x14ac:dyDescent="0.3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12.75" customHeight="1" x14ac:dyDescent="0.3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12.75" customHeight="1" x14ac:dyDescent="0.35">
      <c r="A28" s="53"/>
      <c r="B28" s="53"/>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12.75" customHeight="1" x14ac:dyDescent="0.35">
      <c r="A29" s="53"/>
      <c r="B29" s="53"/>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12.75" customHeight="1" x14ac:dyDescent="0.3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12.75" customHeight="1" x14ac:dyDescent="0.3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2.75" customHeight="1" x14ac:dyDescent="0.35">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2.75" customHeight="1" x14ac:dyDescent="0.35">
      <c r="A33" s="53"/>
      <c r="B33" s="53"/>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2.75" customHeight="1" x14ac:dyDescent="0.35">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2.75" customHeight="1" x14ac:dyDescent="0.3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2.75" customHeight="1" x14ac:dyDescent="0.35">
      <c r="A36" s="53"/>
      <c r="B36" s="53"/>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2.75" customHeight="1" x14ac:dyDescent="0.35">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2.75" customHeight="1" x14ac:dyDescent="0.35">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2.75" customHeight="1" x14ac:dyDescent="0.35">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2.75" customHeight="1" x14ac:dyDescent="0.35">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2.75" customHeight="1" x14ac:dyDescent="0.35">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2.75" customHeight="1" x14ac:dyDescent="0.3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2.75" customHeight="1" x14ac:dyDescent="0.35">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2.75" customHeight="1" x14ac:dyDescent="0.3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2.75" customHeight="1" x14ac:dyDescent="0.3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2.75" customHeight="1" x14ac:dyDescent="0.35">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2.75" customHeight="1" x14ac:dyDescent="0.35">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2.75" customHeight="1" x14ac:dyDescent="0.3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2.75" customHeight="1" x14ac:dyDescent="0.3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2.75" customHeight="1" x14ac:dyDescent="0.3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2.75" customHeight="1" x14ac:dyDescent="0.35">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2.75" customHeight="1" x14ac:dyDescent="0.35">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2.75" customHeight="1" x14ac:dyDescent="0.3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2.75" customHeight="1" x14ac:dyDescent="0.35">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2.75" customHeight="1" x14ac:dyDescent="0.35">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2.75" customHeight="1" x14ac:dyDescent="0.35">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2.75" customHeight="1" x14ac:dyDescent="0.3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2.75" customHeight="1" x14ac:dyDescent="0.3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2.75" customHeight="1" x14ac:dyDescent="0.35">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2.75" customHeight="1" x14ac:dyDescent="0.35">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2.75" customHeight="1" x14ac:dyDescent="0.3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2.75" customHeight="1" x14ac:dyDescent="0.35">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2.75" customHeight="1" x14ac:dyDescent="0.3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2.75" customHeight="1" x14ac:dyDescent="0.3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2.75" customHeight="1" x14ac:dyDescent="0.3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2.75" customHeight="1" x14ac:dyDescent="0.3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2.75" customHeight="1" x14ac:dyDescent="0.3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2.75" customHeight="1" x14ac:dyDescent="0.35">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2.75" customHeight="1" x14ac:dyDescent="0.35">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2.75" customHeight="1" x14ac:dyDescent="0.35">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2.75" customHeight="1" x14ac:dyDescent="0.35">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2.75" customHeight="1" x14ac:dyDescent="0.35">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2.75" customHeight="1" x14ac:dyDescent="0.35">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2.75" customHeight="1" x14ac:dyDescent="0.35">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2.75" customHeight="1" x14ac:dyDescent="0.3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2.75" customHeight="1" x14ac:dyDescent="0.3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2.75" customHeight="1" x14ac:dyDescent="0.35">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2.75" customHeight="1" x14ac:dyDescent="0.3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2.75" customHeight="1" x14ac:dyDescent="0.3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2.75" customHeight="1" x14ac:dyDescent="0.35">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2.75" customHeight="1" x14ac:dyDescent="0.35">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2.75" customHeight="1" x14ac:dyDescent="0.35">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2.75" customHeight="1" x14ac:dyDescent="0.35">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2.75" customHeight="1" x14ac:dyDescent="0.35">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2.75" customHeight="1" x14ac:dyDescent="0.35">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2.75" customHeight="1" x14ac:dyDescent="0.35">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2.75" customHeight="1" x14ac:dyDescent="0.35">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2.75" customHeight="1" x14ac:dyDescent="0.35">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2.75" customHeight="1" x14ac:dyDescent="0.35">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2.75" customHeight="1" x14ac:dyDescent="0.35">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2.75" customHeight="1" x14ac:dyDescent="0.35">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2.75" customHeight="1" x14ac:dyDescent="0.35">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2.75" customHeight="1" x14ac:dyDescent="0.35">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2.75" customHeight="1" x14ac:dyDescent="0.35">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2.75" customHeight="1" x14ac:dyDescent="0.35">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2.75" customHeight="1" x14ac:dyDescent="0.35">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2.75" customHeight="1" x14ac:dyDescent="0.3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2.75" customHeight="1" x14ac:dyDescent="0.35">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2.75" customHeight="1" x14ac:dyDescent="0.35">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2.75" customHeight="1" x14ac:dyDescent="0.35">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2.75" customHeight="1" x14ac:dyDescent="0.35">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2.75" customHeight="1" x14ac:dyDescent="0.3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2.75" customHeight="1" x14ac:dyDescent="0.35">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2.75" customHeight="1" x14ac:dyDescent="0.35">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2.75" customHeight="1" x14ac:dyDescent="0.35">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2.75" customHeight="1" x14ac:dyDescent="0.3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2.75" customHeight="1" x14ac:dyDescent="0.35">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2.75" customHeight="1" x14ac:dyDescent="0.3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2.75" customHeight="1" x14ac:dyDescent="0.3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2.75" customHeight="1" x14ac:dyDescent="0.35">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2.75" customHeight="1" x14ac:dyDescent="0.3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2.75" customHeight="1" x14ac:dyDescent="0.3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2.75" customHeight="1" x14ac:dyDescent="0.3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2.75" customHeight="1" x14ac:dyDescent="0.3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2.75" customHeight="1" x14ac:dyDescent="0.3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2.75" customHeight="1" x14ac:dyDescent="0.3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2.75" customHeight="1" x14ac:dyDescent="0.3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2.75" customHeight="1" x14ac:dyDescent="0.3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2.75" customHeight="1" x14ac:dyDescent="0.3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2.75" customHeight="1" x14ac:dyDescent="0.3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2.75" customHeight="1" x14ac:dyDescent="0.3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2.75" customHeight="1" x14ac:dyDescent="0.3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2.75" customHeight="1" x14ac:dyDescent="0.3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2.75" customHeight="1" x14ac:dyDescent="0.3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2.75" customHeight="1" x14ac:dyDescent="0.35">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2.75" customHeight="1" x14ac:dyDescent="0.35">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2.75" customHeight="1" x14ac:dyDescent="0.35">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2.75" customHeight="1" x14ac:dyDescent="0.35">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2.75" customHeight="1" x14ac:dyDescent="0.35">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2.75" customHeight="1" x14ac:dyDescent="0.35">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2.75" customHeight="1" x14ac:dyDescent="0.35">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2.75" customHeight="1" x14ac:dyDescent="0.35">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2.75" customHeight="1" x14ac:dyDescent="0.35">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2.75" customHeight="1" x14ac:dyDescent="0.35">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2.75" customHeight="1" x14ac:dyDescent="0.35">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2.75" customHeight="1" x14ac:dyDescent="0.35">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2.75" customHeight="1" x14ac:dyDescent="0.3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2.75" customHeight="1" x14ac:dyDescent="0.35">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2.75" customHeight="1" x14ac:dyDescent="0.35">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2.75" customHeight="1" x14ac:dyDescent="0.35">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2.75" customHeight="1" x14ac:dyDescent="0.35">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2.75" customHeight="1" x14ac:dyDescent="0.35">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2.75" customHeight="1" x14ac:dyDescent="0.35">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2.75" customHeight="1" x14ac:dyDescent="0.35">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2.75" customHeight="1" x14ac:dyDescent="0.35">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2.75" customHeight="1" x14ac:dyDescent="0.35">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2.75" customHeight="1" x14ac:dyDescent="0.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2.75" customHeight="1" x14ac:dyDescent="0.35">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2.75" customHeight="1" x14ac:dyDescent="0.35">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2.75" customHeight="1" x14ac:dyDescent="0.35">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2.75" customHeight="1" x14ac:dyDescent="0.35">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2.75" customHeight="1" x14ac:dyDescent="0.35">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2.75" customHeight="1" x14ac:dyDescent="0.35">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2.75" customHeight="1" x14ac:dyDescent="0.35">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2.75" customHeight="1" x14ac:dyDescent="0.35">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2.75" customHeight="1" x14ac:dyDescent="0.35">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2.75" customHeight="1" x14ac:dyDescent="0.35">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2.75" customHeight="1" x14ac:dyDescent="0.35">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2.75" customHeight="1" x14ac:dyDescent="0.35">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2.75" customHeight="1" x14ac:dyDescent="0.3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2.75" customHeight="1" x14ac:dyDescent="0.35">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2.75" customHeight="1" x14ac:dyDescent="0.35">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2.75" customHeight="1" x14ac:dyDescent="0.35">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2.75" customHeight="1" x14ac:dyDescent="0.35">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2.75" customHeight="1" x14ac:dyDescent="0.35">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2.75" customHeight="1" x14ac:dyDescent="0.35">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2.75" customHeight="1" x14ac:dyDescent="0.3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2.75" customHeight="1" x14ac:dyDescent="0.35">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2.75" customHeight="1" x14ac:dyDescent="0.35">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2.75" customHeight="1" x14ac:dyDescent="0.35">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2.75" customHeight="1" x14ac:dyDescent="0.35">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2.75" customHeight="1" x14ac:dyDescent="0.35">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2.75" customHeight="1" x14ac:dyDescent="0.35">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2.75" customHeight="1" x14ac:dyDescent="0.35">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2.75" customHeight="1" x14ac:dyDescent="0.3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2.75" customHeight="1" x14ac:dyDescent="0.35">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2.75" customHeight="1" x14ac:dyDescent="0.3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2.75" customHeight="1" x14ac:dyDescent="0.35">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2.75" customHeight="1" x14ac:dyDescent="0.35">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2.75" customHeight="1" x14ac:dyDescent="0.35">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2.75" customHeight="1" x14ac:dyDescent="0.35">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2.75" customHeight="1" x14ac:dyDescent="0.35">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2.75" customHeight="1" x14ac:dyDescent="0.35">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2.75" customHeight="1" x14ac:dyDescent="0.35">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2.75" customHeight="1" x14ac:dyDescent="0.35">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2.75" customHeight="1" x14ac:dyDescent="0.35">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2.75" customHeight="1" x14ac:dyDescent="0.35">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2.75" customHeight="1" x14ac:dyDescent="0.35">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2.75" customHeight="1" x14ac:dyDescent="0.3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2.75" customHeight="1" x14ac:dyDescent="0.35">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2.75" customHeight="1" x14ac:dyDescent="0.35">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2.75" customHeight="1" x14ac:dyDescent="0.35">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2.75" customHeight="1" x14ac:dyDescent="0.35">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2.75" customHeight="1" x14ac:dyDescent="0.35">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2.75" customHeight="1" x14ac:dyDescent="0.35">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2.75" customHeight="1" x14ac:dyDescent="0.35">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2.75" customHeight="1" x14ac:dyDescent="0.35">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2.75" customHeight="1" x14ac:dyDescent="0.35">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2.75" customHeight="1" x14ac:dyDescent="0.35">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2.75" customHeight="1" x14ac:dyDescent="0.35">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2.75" customHeight="1" x14ac:dyDescent="0.35">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2.75" customHeight="1" x14ac:dyDescent="0.35">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2.75" customHeight="1" x14ac:dyDescent="0.35">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2.75" customHeight="1" x14ac:dyDescent="0.35">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2.75" customHeight="1" x14ac:dyDescent="0.35">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2.75" customHeight="1" x14ac:dyDescent="0.3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2.75" customHeight="1" x14ac:dyDescent="0.35">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2.75" customHeight="1" x14ac:dyDescent="0.3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2.75" customHeight="1" x14ac:dyDescent="0.35">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2.75" customHeight="1" x14ac:dyDescent="0.35">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2.75" customHeight="1" x14ac:dyDescent="0.3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2.75" customHeight="1" x14ac:dyDescent="0.35">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2.75" customHeight="1" x14ac:dyDescent="0.3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2.75" customHeight="1" x14ac:dyDescent="0.35">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2.75" customHeight="1" x14ac:dyDescent="0.3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2.75" customHeight="1" x14ac:dyDescent="0.35">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2.75" customHeight="1" x14ac:dyDescent="0.35">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2.75" customHeight="1" x14ac:dyDescent="0.35">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2.75" customHeight="1" x14ac:dyDescent="0.35">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2.75" customHeight="1" x14ac:dyDescent="0.35">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2.75" customHeight="1" x14ac:dyDescent="0.35">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2.75" customHeight="1" x14ac:dyDescent="0.35">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2.75" customHeight="1" x14ac:dyDescent="0.35">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2.75" customHeight="1" x14ac:dyDescent="0.35">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2.75" customHeight="1" x14ac:dyDescent="0.35">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2.75" customHeight="1" x14ac:dyDescent="0.35">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2.75" customHeight="1" x14ac:dyDescent="0.35">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2.75" customHeight="1" x14ac:dyDescent="0.3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2.75" customHeight="1" x14ac:dyDescent="0.35">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2.75" customHeight="1" x14ac:dyDescent="0.35">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2.75" customHeight="1" x14ac:dyDescent="0.35">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2.75" customHeight="1" x14ac:dyDescent="0.35">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2.75" customHeight="1" x14ac:dyDescent="0.35">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2.75" customHeight="1" x14ac:dyDescent="0.35">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2.75" customHeight="1" x14ac:dyDescent="0.3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2.75" customHeight="1" x14ac:dyDescent="0.35">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2.75" customHeight="1" x14ac:dyDescent="0.35">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2.75" customHeight="1" x14ac:dyDescent="0.35">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2.75" customHeight="1" x14ac:dyDescent="0.35">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2.75" customHeight="1" x14ac:dyDescent="0.35">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2.75" customHeight="1" x14ac:dyDescent="0.35">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2.75" customHeight="1" x14ac:dyDescent="0.35">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2.75" customHeight="1" x14ac:dyDescent="0.35">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2.75" customHeight="1" x14ac:dyDescent="0.35">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2.75" customHeight="1" x14ac:dyDescent="0.35">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2.75" customHeight="1" x14ac:dyDescent="0.35">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2.75" customHeight="1" x14ac:dyDescent="0.35">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2.75" customHeight="1" x14ac:dyDescent="0.35">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2.75" customHeight="1" x14ac:dyDescent="0.35">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2.75" customHeight="1" x14ac:dyDescent="0.35">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2.75" customHeight="1" x14ac:dyDescent="0.35">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2.75" customHeight="1" x14ac:dyDescent="0.35">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2.75" customHeight="1" x14ac:dyDescent="0.35">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2.75" customHeight="1" x14ac:dyDescent="0.35">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2.75" customHeight="1" x14ac:dyDescent="0.35">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2.75" customHeight="1" x14ac:dyDescent="0.35">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2.75" customHeight="1" x14ac:dyDescent="0.35">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2.75" customHeight="1" x14ac:dyDescent="0.35">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2.75" customHeight="1" x14ac:dyDescent="0.35">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2.75" customHeight="1" x14ac:dyDescent="0.35">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2.75" customHeight="1" x14ac:dyDescent="0.35">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2.75" customHeight="1" x14ac:dyDescent="0.35">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2.75" customHeight="1" x14ac:dyDescent="0.35">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2.75" customHeight="1" x14ac:dyDescent="0.35">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2.75" customHeight="1" x14ac:dyDescent="0.35">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2.75" customHeight="1" x14ac:dyDescent="0.35">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2.75" customHeight="1" x14ac:dyDescent="0.35">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2.75" customHeight="1" x14ac:dyDescent="0.35">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2.75" customHeight="1" x14ac:dyDescent="0.35">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2.75" customHeight="1" x14ac:dyDescent="0.35">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2.75" customHeight="1" x14ac:dyDescent="0.35">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2.75" customHeight="1" x14ac:dyDescent="0.35">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2.75" customHeight="1" x14ac:dyDescent="0.35">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2.75" customHeight="1" x14ac:dyDescent="0.35">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2.75" customHeight="1" x14ac:dyDescent="0.35">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2.75" customHeight="1" x14ac:dyDescent="0.35">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2.75" customHeight="1" x14ac:dyDescent="0.35">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2.75" customHeight="1" x14ac:dyDescent="0.35">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2.75" customHeight="1" x14ac:dyDescent="0.35">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2.75" customHeight="1" x14ac:dyDescent="0.35">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2.75" customHeight="1" x14ac:dyDescent="0.35">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2.75" customHeight="1" x14ac:dyDescent="0.35">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2.75" customHeight="1" x14ac:dyDescent="0.35">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2.75" customHeight="1" x14ac:dyDescent="0.35">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2.75" customHeight="1" x14ac:dyDescent="0.35">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2.75" customHeight="1" x14ac:dyDescent="0.35">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2.75" customHeight="1" x14ac:dyDescent="0.35">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2.75" customHeight="1" x14ac:dyDescent="0.35">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2.75" customHeight="1" x14ac:dyDescent="0.35">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2.75" customHeight="1" x14ac:dyDescent="0.35">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2.75" customHeight="1" x14ac:dyDescent="0.35">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2.75" customHeight="1" x14ac:dyDescent="0.35">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2.75" customHeight="1" x14ac:dyDescent="0.35">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2.75" customHeight="1" x14ac:dyDescent="0.35">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2.75" customHeight="1" x14ac:dyDescent="0.35">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2.75" customHeight="1" x14ac:dyDescent="0.35">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2.75" customHeight="1" x14ac:dyDescent="0.35">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2.75" customHeight="1" x14ac:dyDescent="0.35">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2.75" customHeight="1" x14ac:dyDescent="0.35">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2.75" customHeight="1" x14ac:dyDescent="0.35">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2.75" customHeight="1" x14ac:dyDescent="0.35">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2.75" customHeight="1" x14ac:dyDescent="0.35">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2.75" customHeight="1" x14ac:dyDescent="0.35">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2.75" customHeight="1" x14ac:dyDescent="0.35">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2.75" customHeight="1" x14ac:dyDescent="0.35">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2.75" customHeight="1" x14ac:dyDescent="0.35">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2.75" customHeight="1" x14ac:dyDescent="0.35">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2.75" customHeight="1" x14ac:dyDescent="0.35">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2.75" customHeight="1" x14ac:dyDescent="0.35">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2.75" customHeight="1" x14ac:dyDescent="0.35">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2.75" customHeight="1" x14ac:dyDescent="0.35">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2.75" customHeight="1" x14ac:dyDescent="0.3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2.75" customHeight="1" x14ac:dyDescent="0.35">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2.75" customHeight="1" x14ac:dyDescent="0.35">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2.75" customHeight="1" x14ac:dyDescent="0.35">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2.75" customHeight="1" x14ac:dyDescent="0.35">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2.75" customHeight="1" x14ac:dyDescent="0.35">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2.75" customHeight="1" x14ac:dyDescent="0.35">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2.75" customHeight="1" x14ac:dyDescent="0.35">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2.75" customHeight="1" x14ac:dyDescent="0.35">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2.75" customHeight="1" x14ac:dyDescent="0.3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2.75" customHeight="1" x14ac:dyDescent="0.35">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2.75" customHeight="1" x14ac:dyDescent="0.35">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2.75" customHeight="1" x14ac:dyDescent="0.35">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2.75" customHeight="1" x14ac:dyDescent="0.35">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2.75" customHeight="1" x14ac:dyDescent="0.35">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2.75" customHeight="1" x14ac:dyDescent="0.35">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2.75" customHeight="1" x14ac:dyDescent="0.35">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2.75" customHeight="1" x14ac:dyDescent="0.35">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2.75" customHeight="1" x14ac:dyDescent="0.35">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2.75" customHeight="1" x14ac:dyDescent="0.35">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2.75" customHeight="1" x14ac:dyDescent="0.35">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2.75" customHeight="1" x14ac:dyDescent="0.35">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2.75" customHeight="1" x14ac:dyDescent="0.35">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2.75" customHeight="1" x14ac:dyDescent="0.35">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2.75" customHeight="1" x14ac:dyDescent="0.35">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2.75" customHeight="1" x14ac:dyDescent="0.35">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2.75" customHeight="1" x14ac:dyDescent="0.35">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2.75" customHeight="1" x14ac:dyDescent="0.35">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2.75" customHeight="1" x14ac:dyDescent="0.35">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2.75" customHeight="1" x14ac:dyDescent="0.35">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2.75" customHeight="1" x14ac:dyDescent="0.35">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2.75" customHeight="1" x14ac:dyDescent="0.35">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2.75" customHeight="1" x14ac:dyDescent="0.35">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2.75" customHeight="1" x14ac:dyDescent="0.35">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2.75" customHeight="1" x14ac:dyDescent="0.35">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2.75" customHeight="1" x14ac:dyDescent="0.35">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2.75" customHeight="1" x14ac:dyDescent="0.35">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2.75" customHeight="1" x14ac:dyDescent="0.35">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2.75" customHeight="1" x14ac:dyDescent="0.35">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2.75" customHeight="1" x14ac:dyDescent="0.35">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2.75" customHeight="1" x14ac:dyDescent="0.3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2.75" customHeight="1" x14ac:dyDescent="0.35">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2.75" customHeight="1" x14ac:dyDescent="0.35">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2.75" customHeight="1" x14ac:dyDescent="0.35">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2.75" customHeight="1" x14ac:dyDescent="0.35">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2.75" customHeight="1" x14ac:dyDescent="0.35">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2.75" customHeight="1" x14ac:dyDescent="0.35">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2.75" customHeight="1" x14ac:dyDescent="0.35">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2.75" customHeight="1" x14ac:dyDescent="0.35">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2.75" customHeight="1" x14ac:dyDescent="0.35">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2.75" customHeight="1" x14ac:dyDescent="0.35">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2.75" customHeight="1" x14ac:dyDescent="0.35">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2.75" customHeight="1" x14ac:dyDescent="0.35">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2.75" customHeight="1" x14ac:dyDescent="0.35">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2.75" customHeight="1" x14ac:dyDescent="0.35">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2.75" customHeight="1" x14ac:dyDescent="0.35">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2.75" customHeight="1" x14ac:dyDescent="0.35">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2.75" customHeight="1" x14ac:dyDescent="0.35">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2.75" customHeight="1" x14ac:dyDescent="0.35">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2.75" customHeight="1" x14ac:dyDescent="0.35">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2.75" customHeight="1" x14ac:dyDescent="0.35">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2.75" customHeight="1" x14ac:dyDescent="0.35">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2.75" customHeight="1" x14ac:dyDescent="0.35">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2.75" customHeight="1" x14ac:dyDescent="0.35">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2.75" customHeight="1" x14ac:dyDescent="0.35">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2.75" customHeight="1" x14ac:dyDescent="0.35">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2.75" customHeight="1" x14ac:dyDescent="0.35">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2.75" customHeight="1" x14ac:dyDescent="0.35">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2.75" customHeight="1" x14ac:dyDescent="0.35">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2.75" customHeight="1" x14ac:dyDescent="0.35">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2.75" customHeight="1" x14ac:dyDescent="0.35">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2.75" customHeight="1" x14ac:dyDescent="0.35">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2.75" customHeight="1" x14ac:dyDescent="0.35">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2.75" customHeight="1" x14ac:dyDescent="0.35">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2.75" customHeight="1" x14ac:dyDescent="0.35">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2.75" customHeight="1" x14ac:dyDescent="0.35">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2.75" customHeight="1" x14ac:dyDescent="0.35">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2.75" customHeight="1" x14ac:dyDescent="0.35">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2.75" customHeight="1" x14ac:dyDescent="0.35">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2.75" customHeight="1" x14ac:dyDescent="0.35">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2.75" customHeight="1" x14ac:dyDescent="0.35">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2.75" customHeight="1" x14ac:dyDescent="0.35">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2.75" customHeight="1" x14ac:dyDescent="0.35">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2.75" customHeight="1" x14ac:dyDescent="0.35">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2.75" customHeight="1" x14ac:dyDescent="0.35">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2.75" customHeight="1" x14ac:dyDescent="0.35">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2.75" customHeight="1" x14ac:dyDescent="0.35">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2.75" customHeight="1" x14ac:dyDescent="0.35">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2.75" customHeight="1" x14ac:dyDescent="0.35">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2.75" customHeight="1" x14ac:dyDescent="0.35">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2.75" customHeight="1" x14ac:dyDescent="0.35">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2.75" customHeight="1" x14ac:dyDescent="0.35">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2.75" customHeight="1" x14ac:dyDescent="0.35">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2.75" customHeight="1" x14ac:dyDescent="0.35">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2.75" customHeight="1" x14ac:dyDescent="0.35">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2.75" customHeight="1" x14ac:dyDescent="0.35">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2.75" customHeight="1" x14ac:dyDescent="0.35">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2.75" customHeight="1" x14ac:dyDescent="0.35">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2.75" customHeight="1" x14ac:dyDescent="0.35">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2.75" customHeight="1" x14ac:dyDescent="0.35">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2.75" customHeight="1" x14ac:dyDescent="0.35">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2.75" customHeight="1" x14ac:dyDescent="0.35">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2.75" customHeight="1" x14ac:dyDescent="0.35">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2.75" customHeight="1" x14ac:dyDescent="0.35">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2.75" customHeight="1" x14ac:dyDescent="0.35">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2.75" customHeight="1" x14ac:dyDescent="0.35">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2.75" customHeight="1" x14ac:dyDescent="0.35">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2.75" customHeight="1" x14ac:dyDescent="0.35">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2.75" customHeight="1" x14ac:dyDescent="0.35">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2.75" customHeight="1" x14ac:dyDescent="0.35">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2.75" customHeight="1" x14ac:dyDescent="0.35">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2.75" customHeight="1" x14ac:dyDescent="0.35">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2.75" customHeight="1" x14ac:dyDescent="0.35">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2.75" customHeight="1" x14ac:dyDescent="0.35">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2.75" customHeight="1" x14ac:dyDescent="0.35">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2.75" customHeight="1" x14ac:dyDescent="0.35">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2.75" customHeight="1" x14ac:dyDescent="0.35">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2.75" customHeight="1" x14ac:dyDescent="0.35">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2.75" customHeight="1" x14ac:dyDescent="0.35">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2.75" customHeight="1" x14ac:dyDescent="0.35">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2.75" customHeight="1" x14ac:dyDescent="0.35">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2.75" customHeight="1" x14ac:dyDescent="0.35">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2.75" customHeight="1" x14ac:dyDescent="0.35">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2.75" customHeight="1" x14ac:dyDescent="0.35">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2.75" customHeight="1" x14ac:dyDescent="0.35">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2.75" customHeight="1" x14ac:dyDescent="0.35">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2.75" customHeight="1" x14ac:dyDescent="0.35">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2.75" customHeight="1" x14ac:dyDescent="0.35">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2.75" customHeight="1" x14ac:dyDescent="0.35">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2.75" customHeight="1" x14ac:dyDescent="0.35">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2.75" customHeight="1" x14ac:dyDescent="0.35">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2.75" customHeight="1" x14ac:dyDescent="0.35">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2.75" customHeight="1" x14ac:dyDescent="0.35">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2.75" customHeight="1" x14ac:dyDescent="0.35">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2.75" customHeight="1" x14ac:dyDescent="0.35">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2.75" customHeight="1" x14ac:dyDescent="0.35">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2.75" customHeight="1" x14ac:dyDescent="0.35">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2.75" customHeight="1" x14ac:dyDescent="0.35">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2.75" customHeight="1" x14ac:dyDescent="0.35">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2.75" customHeight="1" x14ac:dyDescent="0.35">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2.75" customHeight="1" x14ac:dyDescent="0.35">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2.75" customHeight="1" x14ac:dyDescent="0.35">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2.75" customHeight="1" x14ac:dyDescent="0.35">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2.75" customHeight="1" x14ac:dyDescent="0.35">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2.75" customHeight="1" x14ac:dyDescent="0.35">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2.75" customHeight="1" x14ac:dyDescent="0.35">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2.75" customHeight="1" x14ac:dyDescent="0.35">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2.75" customHeight="1" x14ac:dyDescent="0.35">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2.75" customHeight="1" x14ac:dyDescent="0.35">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2.75" customHeight="1" x14ac:dyDescent="0.35">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2.75" customHeight="1" x14ac:dyDescent="0.35">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2.75" customHeight="1" x14ac:dyDescent="0.35">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2.75" customHeight="1" x14ac:dyDescent="0.35">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2.75" customHeight="1" x14ac:dyDescent="0.35">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2.75" customHeight="1" x14ac:dyDescent="0.35">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2.75" customHeight="1" x14ac:dyDescent="0.35">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2.75" customHeight="1" x14ac:dyDescent="0.35">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2.75" customHeight="1" x14ac:dyDescent="0.35">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2.75" customHeight="1" x14ac:dyDescent="0.35">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2.75" customHeight="1" x14ac:dyDescent="0.35">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2.75" customHeight="1" x14ac:dyDescent="0.35">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2.75" customHeight="1" x14ac:dyDescent="0.35">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2.75" customHeight="1" x14ac:dyDescent="0.35">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2.75" customHeight="1" x14ac:dyDescent="0.35">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2.75" customHeight="1" x14ac:dyDescent="0.35">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2.75" customHeight="1" x14ac:dyDescent="0.35">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2.75" customHeight="1" x14ac:dyDescent="0.35">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2.75" customHeight="1" x14ac:dyDescent="0.35">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2.75" customHeight="1" x14ac:dyDescent="0.35">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2.75" customHeight="1" x14ac:dyDescent="0.35">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2.75" customHeight="1" x14ac:dyDescent="0.35">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2.75" customHeight="1" x14ac:dyDescent="0.35">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2.75" customHeight="1" x14ac:dyDescent="0.35">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2.75" customHeight="1" x14ac:dyDescent="0.35">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2.75" customHeight="1" x14ac:dyDescent="0.35">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2.75" customHeight="1" x14ac:dyDescent="0.35">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2.75" customHeight="1" x14ac:dyDescent="0.35">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2.75" customHeight="1" x14ac:dyDescent="0.35">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2.75" customHeight="1" x14ac:dyDescent="0.35">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2.75" customHeight="1" x14ac:dyDescent="0.35">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2.75" customHeight="1" x14ac:dyDescent="0.35">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2.75" customHeight="1" x14ac:dyDescent="0.35">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2.75" customHeight="1" x14ac:dyDescent="0.35">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2.75" customHeight="1" x14ac:dyDescent="0.35">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2.75" customHeight="1" x14ac:dyDescent="0.35">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2.75" customHeight="1" x14ac:dyDescent="0.35">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2.75" customHeight="1" x14ac:dyDescent="0.35">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2.75" customHeight="1" x14ac:dyDescent="0.35">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2.75" customHeight="1" x14ac:dyDescent="0.35">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2.75" customHeight="1" x14ac:dyDescent="0.35">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2.75" customHeight="1" x14ac:dyDescent="0.35">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2.75" customHeight="1" x14ac:dyDescent="0.35">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2.75" customHeight="1" x14ac:dyDescent="0.35">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2.75" customHeight="1" x14ac:dyDescent="0.35">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2.75" customHeight="1" x14ac:dyDescent="0.35">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2.75" customHeight="1" x14ac:dyDescent="0.35">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2.75" customHeight="1" x14ac:dyDescent="0.35">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2.75" customHeight="1" x14ac:dyDescent="0.35">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2.75" customHeight="1" x14ac:dyDescent="0.35">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2.75" customHeight="1" x14ac:dyDescent="0.35">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2.75" customHeight="1" x14ac:dyDescent="0.35">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2.75" customHeight="1" x14ac:dyDescent="0.35">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2.75" customHeight="1" x14ac:dyDescent="0.35">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2.75" customHeight="1" x14ac:dyDescent="0.35">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2.75" customHeight="1" x14ac:dyDescent="0.35">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2.75" customHeight="1" x14ac:dyDescent="0.35">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2.75" customHeight="1" x14ac:dyDescent="0.35">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2.75" customHeight="1" x14ac:dyDescent="0.35">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2.75" customHeight="1" x14ac:dyDescent="0.35">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2.75" customHeight="1" x14ac:dyDescent="0.35">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2.75" customHeight="1" x14ac:dyDescent="0.35">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2.75" customHeight="1" x14ac:dyDescent="0.35">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2.75" customHeight="1" x14ac:dyDescent="0.35">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2.75" customHeight="1" x14ac:dyDescent="0.35">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2.75" customHeight="1" x14ac:dyDescent="0.35">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2.75" customHeight="1" x14ac:dyDescent="0.35">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2.75" customHeight="1" x14ac:dyDescent="0.35">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2.75" customHeight="1" x14ac:dyDescent="0.35">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2.75" customHeight="1" x14ac:dyDescent="0.35">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2.75" customHeight="1" x14ac:dyDescent="0.35">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2.75" customHeight="1" x14ac:dyDescent="0.35">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2.75" customHeight="1" x14ac:dyDescent="0.35">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2.75" customHeight="1" x14ac:dyDescent="0.35">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2.75" customHeight="1" x14ac:dyDescent="0.35">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2.75" customHeight="1" x14ac:dyDescent="0.35">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2.75" customHeight="1" x14ac:dyDescent="0.35">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2.75" customHeight="1" x14ac:dyDescent="0.35">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2.75" customHeight="1" x14ac:dyDescent="0.35">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2.75" customHeight="1" x14ac:dyDescent="0.35">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2.75" customHeight="1" x14ac:dyDescent="0.35">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2.75" customHeight="1" x14ac:dyDescent="0.35">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2.75" customHeight="1" x14ac:dyDescent="0.35">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2.75" customHeight="1" x14ac:dyDescent="0.35">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2.75" customHeight="1" x14ac:dyDescent="0.35">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2.75" customHeight="1" x14ac:dyDescent="0.35">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2.75" customHeight="1" x14ac:dyDescent="0.35">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2.75" customHeight="1" x14ac:dyDescent="0.35">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2.75" customHeight="1" x14ac:dyDescent="0.35">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2.75" customHeight="1" x14ac:dyDescent="0.35">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2.75" customHeight="1" x14ac:dyDescent="0.35">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2.75" customHeight="1" x14ac:dyDescent="0.35">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2.75" customHeight="1" x14ac:dyDescent="0.35">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2.75" customHeight="1" x14ac:dyDescent="0.35">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2.75" customHeight="1" x14ac:dyDescent="0.35">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2.75" customHeight="1" x14ac:dyDescent="0.35">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2.75" customHeight="1" x14ac:dyDescent="0.35">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2.75" customHeight="1" x14ac:dyDescent="0.35">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2.75" customHeight="1" x14ac:dyDescent="0.35">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2.75" customHeight="1" x14ac:dyDescent="0.35">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2.75" customHeight="1" x14ac:dyDescent="0.35">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2.75" customHeight="1" x14ac:dyDescent="0.35">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2.75" customHeight="1" x14ac:dyDescent="0.35">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2.75" customHeight="1" x14ac:dyDescent="0.35">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2.75" customHeight="1" x14ac:dyDescent="0.35">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2.75" customHeight="1" x14ac:dyDescent="0.35">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2.75" customHeight="1" x14ac:dyDescent="0.35">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2.75" customHeight="1" x14ac:dyDescent="0.35">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2.75" customHeight="1" x14ac:dyDescent="0.35">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2.75" customHeight="1" x14ac:dyDescent="0.35">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2.75" customHeight="1" x14ac:dyDescent="0.35">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2.75" customHeight="1" x14ac:dyDescent="0.35">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2.75" customHeight="1" x14ac:dyDescent="0.35">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2.75" customHeight="1" x14ac:dyDescent="0.35">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2.75" customHeight="1" x14ac:dyDescent="0.35">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2.75" customHeight="1" x14ac:dyDescent="0.35">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2.75" customHeight="1" x14ac:dyDescent="0.35">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2.75" customHeight="1" x14ac:dyDescent="0.35">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2.75" customHeight="1" x14ac:dyDescent="0.35">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2.75" customHeight="1" x14ac:dyDescent="0.35">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2.75" customHeight="1" x14ac:dyDescent="0.35">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2.75" customHeight="1" x14ac:dyDescent="0.35">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2.75" customHeight="1" x14ac:dyDescent="0.35">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2.75" customHeight="1" x14ac:dyDescent="0.35">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2.75" customHeight="1" x14ac:dyDescent="0.35">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2.75" customHeight="1" x14ac:dyDescent="0.35">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2.75" customHeight="1" x14ac:dyDescent="0.35">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2.75" customHeight="1" x14ac:dyDescent="0.35">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2.75" customHeight="1" x14ac:dyDescent="0.35">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2.75" customHeight="1" x14ac:dyDescent="0.35">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2.75" customHeight="1" x14ac:dyDescent="0.35">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2.75" customHeight="1" x14ac:dyDescent="0.35">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2.75" customHeight="1" x14ac:dyDescent="0.35">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2.75" customHeight="1" x14ac:dyDescent="0.35">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2.75" customHeight="1" x14ac:dyDescent="0.35">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2.75" customHeight="1" x14ac:dyDescent="0.35">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2.75" customHeight="1" x14ac:dyDescent="0.35">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2.75" customHeight="1" x14ac:dyDescent="0.35">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2.75" customHeight="1" x14ac:dyDescent="0.35">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2.75" customHeight="1" x14ac:dyDescent="0.35">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2.75" customHeight="1" x14ac:dyDescent="0.35">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2.75" customHeight="1" x14ac:dyDescent="0.35">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2.75" customHeight="1" x14ac:dyDescent="0.35">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2.75" customHeight="1" x14ac:dyDescent="0.35">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2.75" customHeight="1" x14ac:dyDescent="0.35">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2.75" customHeight="1" x14ac:dyDescent="0.35">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2.75" customHeight="1" x14ac:dyDescent="0.35">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2.75" customHeight="1" x14ac:dyDescent="0.35">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2.75" customHeight="1" x14ac:dyDescent="0.35">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2.75" customHeight="1" x14ac:dyDescent="0.35">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2.75" customHeight="1" x14ac:dyDescent="0.35">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2.75" customHeight="1" x14ac:dyDescent="0.35">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2.75" customHeight="1" x14ac:dyDescent="0.35">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2.75" customHeight="1" x14ac:dyDescent="0.35">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2.75" customHeight="1" x14ac:dyDescent="0.35">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2.75" customHeight="1" x14ac:dyDescent="0.35">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2.75" customHeight="1" x14ac:dyDescent="0.35">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2.75" customHeight="1" x14ac:dyDescent="0.35">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2.75" customHeight="1" x14ac:dyDescent="0.35">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2.75" customHeight="1" x14ac:dyDescent="0.35">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2.75" customHeight="1" x14ac:dyDescent="0.35">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2.75" customHeight="1" x14ac:dyDescent="0.35">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2.75" customHeight="1" x14ac:dyDescent="0.35">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2.75" customHeight="1" x14ac:dyDescent="0.35">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2.75" customHeight="1" x14ac:dyDescent="0.35">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2.75" customHeight="1" x14ac:dyDescent="0.35">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2.75" customHeight="1" x14ac:dyDescent="0.35">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2.75" customHeight="1" x14ac:dyDescent="0.35">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2.75" customHeight="1" x14ac:dyDescent="0.35">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2.75" customHeight="1" x14ac:dyDescent="0.35">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2.75" customHeight="1" x14ac:dyDescent="0.35">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2.75" customHeight="1" x14ac:dyDescent="0.35">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2.75" customHeight="1" x14ac:dyDescent="0.35">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2.75" customHeight="1" x14ac:dyDescent="0.35">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2.75" customHeight="1" x14ac:dyDescent="0.35">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2.75" customHeight="1" x14ac:dyDescent="0.35">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2.75" customHeight="1" x14ac:dyDescent="0.35">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2.75" customHeight="1" x14ac:dyDescent="0.35">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2.75" customHeight="1" x14ac:dyDescent="0.35">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2.75" customHeight="1" x14ac:dyDescent="0.35">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2.75" customHeight="1" x14ac:dyDescent="0.35">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2.75" customHeight="1" x14ac:dyDescent="0.35">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2.75" customHeight="1" x14ac:dyDescent="0.35">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2.75" customHeight="1" x14ac:dyDescent="0.35">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2.75" customHeight="1" x14ac:dyDescent="0.35">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2.75" customHeight="1" x14ac:dyDescent="0.35">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2.75" customHeight="1" x14ac:dyDescent="0.35">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2.75" customHeight="1" x14ac:dyDescent="0.35">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2.75" customHeight="1" x14ac:dyDescent="0.35">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2.75" customHeight="1" x14ac:dyDescent="0.35">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2.75" customHeight="1" x14ac:dyDescent="0.35">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2.75" customHeight="1" x14ac:dyDescent="0.35">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2.75" customHeight="1" x14ac:dyDescent="0.35">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2.75" customHeight="1" x14ac:dyDescent="0.35">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2.75" customHeight="1" x14ac:dyDescent="0.35">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2.75" customHeight="1" x14ac:dyDescent="0.35">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2.75" customHeight="1" x14ac:dyDescent="0.35">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2.75" customHeight="1" x14ac:dyDescent="0.35">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2.75" customHeight="1" x14ac:dyDescent="0.35">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2.75" customHeight="1" x14ac:dyDescent="0.35">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2.75" customHeight="1" x14ac:dyDescent="0.35">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2.75" customHeight="1" x14ac:dyDescent="0.35">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2.75" customHeight="1" x14ac:dyDescent="0.35">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2.75" customHeight="1" x14ac:dyDescent="0.35">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2.75" customHeight="1" x14ac:dyDescent="0.35">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2.75" customHeight="1" x14ac:dyDescent="0.35">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2.75" customHeight="1" x14ac:dyDescent="0.35">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2.75" customHeight="1" x14ac:dyDescent="0.35">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2.75" customHeight="1" x14ac:dyDescent="0.35">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2.75" customHeight="1" x14ac:dyDescent="0.35">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2.75" customHeight="1" x14ac:dyDescent="0.35">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2.75" customHeight="1" x14ac:dyDescent="0.35">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2.75" customHeight="1" x14ac:dyDescent="0.35">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2.75" customHeight="1" x14ac:dyDescent="0.35">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2.75" customHeight="1" x14ac:dyDescent="0.35">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2.75" customHeight="1" x14ac:dyDescent="0.35">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2.75" customHeight="1" x14ac:dyDescent="0.35">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2.75" customHeight="1" x14ac:dyDescent="0.35">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2.75" customHeight="1" x14ac:dyDescent="0.35">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2.75" customHeight="1" x14ac:dyDescent="0.35">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2.75" customHeight="1" x14ac:dyDescent="0.35">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2.75" customHeight="1" x14ac:dyDescent="0.35">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2.75" customHeight="1" x14ac:dyDescent="0.35">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2.75" customHeight="1" x14ac:dyDescent="0.35">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2.75" customHeight="1" x14ac:dyDescent="0.35">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2.75" customHeight="1" x14ac:dyDescent="0.35">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2.75" customHeight="1" x14ac:dyDescent="0.35">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2.75" customHeight="1" x14ac:dyDescent="0.35">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2.75" customHeight="1" x14ac:dyDescent="0.35">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2.75" customHeight="1" x14ac:dyDescent="0.35">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2.75" customHeight="1" x14ac:dyDescent="0.35">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2.75" customHeight="1" x14ac:dyDescent="0.35">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2.75" customHeight="1" x14ac:dyDescent="0.35">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2.75" customHeight="1" x14ac:dyDescent="0.35">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2.75" customHeight="1" x14ac:dyDescent="0.35">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2.75" customHeight="1" x14ac:dyDescent="0.35">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2.75" customHeight="1" x14ac:dyDescent="0.35">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2.75" customHeight="1" x14ac:dyDescent="0.35">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2.75" customHeight="1" x14ac:dyDescent="0.35">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2.75" customHeight="1" x14ac:dyDescent="0.35">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2.75" customHeight="1" x14ac:dyDescent="0.35">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2.75" customHeight="1" x14ac:dyDescent="0.35">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2.75" customHeight="1" x14ac:dyDescent="0.35">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2.75" customHeight="1" x14ac:dyDescent="0.35">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2.75" customHeight="1" x14ac:dyDescent="0.35">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2.75" customHeight="1" x14ac:dyDescent="0.35">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2.75" customHeight="1" x14ac:dyDescent="0.35">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2.75" customHeight="1" x14ac:dyDescent="0.35">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2.75" customHeight="1" x14ac:dyDescent="0.35">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2.75" customHeight="1" x14ac:dyDescent="0.35">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2.75" customHeight="1" x14ac:dyDescent="0.35">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2.75" customHeight="1" x14ac:dyDescent="0.35">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2.75" customHeight="1" x14ac:dyDescent="0.35">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2.75" customHeight="1" x14ac:dyDescent="0.35">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2.75" customHeight="1" x14ac:dyDescent="0.35">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2.75" customHeight="1" x14ac:dyDescent="0.35">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2.75" customHeight="1" x14ac:dyDescent="0.35">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2.75" customHeight="1" x14ac:dyDescent="0.35">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2.75" customHeight="1" x14ac:dyDescent="0.35">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2.75" customHeight="1" x14ac:dyDescent="0.35">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2.75" customHeight="1" x14ac:dyDescent="0.35">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2.75" customHeight="1" x14ac:dyDescent="0.35">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2.75" customHeight="1" x14ac:dyDescent="0.35">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2.75" customHeight="1" x14ac:dyDescent="0.35">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2.75" customHeight="1" x14ac:dyDescent="0.35">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2.75" customHeight="1" x14ac:dyDescent="0.35">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2.75" customHeight="1" x14ac:dyDescent="0.35">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2.75" customHeight="1" x14ac:dyDescent="0.35">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2.75" customHeight="1" x14ac:dyDescent="0.35">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2.75" customHeight="1" x14ac:dyDescent="0.35">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2.75" customHeight="1" x14ac:dyDescent="0.35">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2.75" customHeight="1" x14ac:dyDescent="0.35">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2.75" customHeight="1" x14ac:dyDescent="0.35">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2.75" customHeight="1" x14ac:dyDescent="0.35">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2.75" customHeight="1" x14ac:dyDescent="0.35">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2.75" customHeight="1" x14ac:dyDescent="0.35">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2.75" customHeight="1" x14ac:dyDescent="0.35">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2.75" customHeight="1" x14ac:dyDescent="0.35">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2.75" customHeight="1" x14ac:dyDescent="0.35">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2.75" customHeight="1" x14ac:dyDescent="0.35">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2.75" customHeight="1" x14ac:dyDescent="0.35">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2.75" customHeight="1" x14ac:dyDescent="0.35">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2.75" customHeight="1" x14ac:dyDescent="0.35">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2.75" customHeight="1" x14ac:dyDescent="0.35">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2.75" customHeight="1" x14ac:dyDescent="0.35">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2.75" customHeight="1" x14ac:dyDescent="0.35">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2.75" customHeight="1" x14ac:dyDescent="0.35">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2.75" customHeight="1" x14ac:dyDescent="0.35">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2.75" customHeight="1" x14ac:dyDescent="0.35">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2.75" customHeight="1" x14ac:dyDescent="0.35">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2.75" customHeight="1" x14ac:dyDescent="0.35">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2.75" customHeight="1" x14ac:dyDescent="0.35">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2.75" customHeight="1" x14ac:dyDescent="0.35">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2.75" customHeight="1" x14ac:dyDescent="0.35">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2.75" customHeight="1" x14ac:dyDescent="0.35">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2.75" customHeight="1" x14ac:dyDescent="0.35">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2.75" customHeight="1" x14ac:dyDescent="0.35">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2.75" customHeight="1" x14ac:dyDescent="0.35">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2.75" customHeight="1" x14ac:dyDescent="0.35">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2.75" customHeight="1" x14ac:dyDescent="0.35">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2.75" customHeight="1" x14ac:dyDescent="0.35">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2.75" customHeight="1" x14ac:dyDescent="0.35">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2.75" customHeight="1" x14ac:dyDescent="0.35">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2.75" customHeight="1" x14ac:dyDescent="0.35">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2.75" customHeight="1" x14ac:dyDescent="0.35">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2.75" customHeight="1" x14ac:dyDescent="0.35">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2.75" customHeight="1" x14ac:dyDescent="0.35">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2.75" customHeight="1" x14ac:dyDescent="0.35">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2.75" customHeight="1" x14ac:dyDescent="0.35">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2.75" customHeight="1" x14ac:dyDescent="0.35">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2.75" customHeight="1" x14ac:dyDescent="0.35">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2.75" customHeight="1" x14ac:dyDescent="0.35">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2.75" customHeight="1" x14ac:dyDescent="0.35">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2.75" customHeight="1" x14ac:dyDescent="0.35">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2.75" customHeight="1" x14ac:dyDescent="0.35">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2.75" customHeight="1" x14ac:dyDescent="0.35">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2.75" customHeight="1" x14ac:dyDescent="0.35">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2.75" customHeight="1" x14ac:dyDescent="0.35">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2.75" customHeight="1" x14ac:dyDescent="0.35">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2.75" customHeight="1" x14ac:dyDescent="0.35">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2.75" customHeight="1" x14ac:dyDescent="0.35">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2.75" customHeight="1" x14ac:dyDescent="0.35">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2.75" customHeight="1" x14ac:dyDescent="0.35">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2.75" customHeight="1" x14ac:dyDescent="0.35">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2.75" customHeight="1" x14ac:dyDescent="0.35">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2.75" customHeight="1" x14ac:dyDescent="0.35">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2.75" customHeight="1" x14ac:dyDescent="0.35">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2.75" customHeight="1" x14ac:dyDescent="0.35">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2.75" customHeight="1" x14ac:dyDescent="0.35">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2.75" customHeight="1" x14ac:dyDescent="0.35">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2.75" customHeight="1" x14ac:dyDescent="0.35">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2.75" customHeight="1" x14ac:dyDescent="0.35">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2.75" customHeight="1" x14ac:dyDescent="0.35">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2.75" customHeight="1" x14ac:dyDescent="0.35">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2.75" customHeight="1" x14ac:dyDescent="0.35">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2.75" customHeight="1" x14ac:dyDescent="0.35">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2.75" customHeight="1" x14ac:dyDescent="0.35">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2.75" customHeight="1" x14ac:dyDescent="0.35">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2.75" customHeight="1" x14ac:dyDescent="0.35">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2.75" customHeight="1" x14ac:dyDescent="0.35">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2.75" customHeight="1" x14ac:dyDescent="0.35">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2.75" customHeight="1" x14ac:dyDescent="0.35">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2.75" customHeight="1" x14ac:dyDescent="0.35">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2.75" customHeight="1" x14ac:dyDescent="0.35">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2.75" customHeight="1" x14ac:dyDescent="0.35">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2.75" customHeight="1" x14ac:dyDescent="0.35">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2.75" customHeight="1" x14ac:dyDescent="0.35">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2.75" customHeight="1" x14ac:dyDescent="0.35">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2.75" customHeight="1" x14ac:dyDescent="0.35">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2.75" customHeight="1" x14ac:dyDescent="0.35">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2.75" customHeight="1" x14ac:dyDescent="0.35">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2.75" customHeight="1" x14ac:dyDescent="0.35">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2.75" customHeight="1" x14ac:dyDescent="0.35">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2.75" customHeight="1" x14ac:dyDescent="0.35">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2.75" customHeight="1" x14ac:dyDescent="0.35">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2.75" customHeight="1" x14ac:dyDescent="0.35">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2.75" customHeight="1" x14ac:dyDescent="0.35">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2.75" customHeight="1" x14ac:dyDescent="0.35">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2.75" customHeight="1" x14ac:dyDescent="0.35">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2.75" customHeight="1" x14ac:dyDescent="0.35">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2.75" customHeight="1" x14ac:dyDescent="0.35">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2.75" customHeight="1" x14ac:dyDescent="0.35">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2.75" customHeight="1" x14ac:dyDescent="0.35">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2.75" customHeight="1" x14ac:dyDescent="0.35">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2.75" customHeight="1" x14ac:dyDescent="0.35">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2.75" customHeight="1" x14ac:dyDescent="0.35">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2.75" customHeight="1" x14ac:dyDescent="0.35">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2.75" customHeight="1" x14ac:dyDescent="0.35">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2.75" customHeight="1" x14ac:dyDescent="0.35">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2.75" customHeight="1" x14ac:dyDescent="0.35">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2.75" customHeight="1" x14ac:dyDescent="0.35">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2.75" customHeight="1" x14ac:dyDescent="0.35">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2.75" customHeight="1" x14ac:dyDescent="0.35">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2.75" customHeight="1" x14ac:dyDescent="0.35">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2.75" customHeight="1" x14ac:dyDescent="0.35">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2.75" customHeight="1" x14ac:dyDescent="0.35">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2.75" customHeight="1" x14ac:dyDescent="0.35">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2.75" customHeight="1" x14ac:dyDescent="0.35">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2.75" customHeight="1" x14ac:dyDescent="0.35">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2.75" customHeight="1" x14ac:dyDescent="0.35">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2.75" customHeight="1" x14ac:dyDescent="0.35">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2.75" customHeight="1" x14ac:dyDescent="0.35">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2.75" customHeight="1" x14ac:dyDescent="0.35">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2.75" customHeight="1" x14ac:dyDescent="0.35">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2.75" customHeight="1" x14ac:dyDescent="0.35">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2.75" customHeight="1" x14ac:dyDescent="0.35">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2.75" customHeight="1" x14ac:dyDescent="0.35">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2.75" customHeight="1" x14ac:dyDescent="0.35">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2.75" customHeight="1" x14ac:dyDescent="0.35">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2.75" customHeight="1" x14ac:dyDescent="0.35">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2.75" customHeight="1" x14ac:dyDescent="0.35">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2.75" customHeight="1" x14ac:dyDescent="0.35">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2.75" customHeight="1" x14ac:dyDescent="0.35">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2.75" customHeight="1" x14ac:dyDescent="0.35">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2.75" customHeight="1" x14ac:dyDescent="0.35">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2.75" customHeight="1" x14ac:dyDescent="0.35">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2.75" customHeight="1" x14ac:dyDescent="0.35">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2.75" customHeight="1" x14ac:dyDescent="0.35">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2.75" customHeight="1" x14ac:dyDescent="0.35">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2.75" customHeight="1" x14ac:dyDescent="0.35">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2.75" customHeight="1" x14ac:dyDescent="0.35">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2.75" customHeight="1" x14ac:dyDescent="0.35">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2.75" customHeight="1" x14ac:dyDescent="0.35">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2.75" customHeight="1" x14ac:dyDescent="0.35">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2.75" customHeight="1" x14ac:dyDescent="0.35">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2.75" customHeight="1" x14ac:dyDescent="0.35">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2.75" customHeight="1" x14ac:dyDescent="0.35">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2.75" customHeight="1" x14ac:dyDescent="0.35">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2.75" customHeight="1" x14ac:dyDescent="0.35">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2.75" customHeight="1" x14ac:dyDescent="0.35">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2.75" customHeight="1" x14ac:dyDescent="0.35">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2.75" customHeight="1" x14ac:dyDescent="0.35">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2.75" customHeight="1" x14ac:dyDescent="0.35">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2.75" customHeight="1" x14ac:dyDescent="0.35">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2.75" customHeight="1" x14ac:dyDescent="0.35">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2.75" customHeight="1" x14ac:dyDescent="0.35">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2.75" customHeight="1" x14ac:dyDescent="0.35">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2.75" customHeight="1" x14ac:dyDescent="0.35">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2.75" customHeight="1" x14ac:dyDescent="0.35">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2.75" customHeight="1" x14ac:dyDescent="0.35">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2.75" customHeight="1" x14ac:dyDescent="0.35">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2.75" customHeight="1" x14ac:dyDescent="0.35">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2.75" customHeight="1" x14ac:dyDescent="0.35">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2.75" customHeight="1" x14ac:dyDescent="0.35">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2.75" customHeight="1" x14ac:dyDescent="0.35">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2.75" customHeight="1" x14ac:dyDescent="0.35">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2.75" customHeight="1" x14ac:dyDescent="0.35">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2.75" customHeight="1" x14ac:dyDescent="0.35">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2.75" customHeight="1" x14ac:dyDescent="0.35">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2.75" customHeight="1" x14ac:dyDescent="0.35">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2.75" customHeight="1" x14ac:dyDescent="0.35">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2.75" customHeight="1" x14ac:dyDescent="0.35">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2.75" customHeight="1" x14ac:dyDescent="0.35">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2.75" customHeight="1" x14ac:dyDescent="0.35">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2.75" customHeight="1" x14ac:dyDescent="0.35">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2.75" customHeight="1" x14ac:dyDescent="0.35">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2.75" customHeight="1" x14ac:dyDescent="0.35">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2.75" customHeight="1" x14ac:dyDescent="0.35">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2.75" customHeight="1" x14ac:dyDescent="0.35">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2.75" customHeight="1" x14ac:dyDescent="0.35">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2.75" customHeight="1" x14ac:dyDescent="0.35">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2.75" customHeight="1" x14ac:dyDescent="0.35">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2.75" customHeight="1" x14ac:dyDescent="0.35">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2.75" customHeight="1" x14ac:dyDescent="0.35">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2.75" customHeight="1" x14ac:dyDescent="0.35">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2.75" customHeight="1" x14ac:dyDescent="0.35">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2.75" customHeight="1" x14ac:dyDescent="0.35">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2.75" customHeight="1" x14ac:dyDescent="0.35">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2.75" customHeight="1" x14ac:dyDescent="0.35">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2.75" customHeight="1" x14ac:dyDescent="0.35">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2.75" customHeight="1" x14ac:dyDescent="0.35">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2.75" customHeight="1" x14ac:dyDescent="0.35">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2.75" customHeight="1" x14ac:dyDescent="0.35">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2.75" customHeight="1" x14ac:dyDescent="0.35">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2.75" customHeight="1" x14ac:dyDescent="0.35">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2.75" customHeight="1" x14ac:dyDescent="0.35">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2.75" customHeight="1" x14ac:dyDescent="0.35">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2.75" customHeight="1" x14ac:dyDescent="0.35">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2.75" customHeight="1" x14ac:dyDescent="0.35">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2.75" customHeight="1" x14ac:dyDescent="0.35">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2.75" customHeight="1" x14ac:dyDescent="0.35">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2.75" customHeight="1" x14ac:dyDescent="0.35">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2.75" customHeight="1" x14ac:dyDescent="0.35">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2.75" customHeight="1" x14ac:dyDescent="0.35">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2.75" customHeight="1" x14ac:dyDescent="0.35">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2.75" customHeight="1" x14ac:dyDescent="0.35">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2.75" customHeight="1" x14ac:dyDescent="0.35">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2.75" customHeight="1" x14ac:dyDescent="0.35">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2.75" customHeight="1" x14ac:dyDescent="0.35">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2.75" customHeight="1" x14ac:dyDescent="0.35">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2.75" customHeight="1" x14ac:dyDescent="0.35">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2.75" customHeight="1" x14ac:dyDescent="0.35">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2.75" customHeight="1" x14ac:dyDescent="0.35">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2.75" customHeight="1" x14ac:dyDescent="0.35">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2.75" customHeight="1" x14ac:dyDescent="0.35">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2.75" customHeight="1" x14ac:dyDescent="0.35">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2.75" customHeight="1" x14ac:dyDescent="0.35">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2.75" customHeight="1" x14ac:dyDescent="0.35">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2.75" customHeight="1" x14ac:dyDescent="0.35">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2.75" customHeight="1" x14ac:dyDescent="0.35">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2.75" customHeight="1" x14ac:dyDescent="0.35">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2.75" customHeight="1" x14ac:dyDescent="0.35">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2.75" customHeight="1" x14ac:dyDescent="0.35">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2.75" customHeight="1" x14ac:dyDescent="0.35">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2.75" customHeight="1" x14ac:dyDescent="0.35">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2.75" customHeight="1" x14ac:dyDescent="0.35">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2.75" customHeight="1" x14ac:dyDescent="0.35">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2.75" customHeight="1" x14ac:dyDescent="0.35">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2.75" customHeight="1" x14ac:dyDescent="0.35">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2.75" customHeight="1" x14ac:dyDescent="0.35">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2.75" customHeight="1" x14ac:dyDescent="0.35">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2.75" customHeight="1" x14ac:dyDescent="0.35">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2.75" customHeight="1" x14ac:dyDescent="0.35">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2.75" customHeight="1" x14ac:dyDescent="0.35">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2.75" customHeight="1" x14ac:dyDescent="0.35">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2.75" customHeight="1" x14ac:dyDescent="0.35">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2.75" customHeight="1" x14ac:dyDescent="0.35">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2.75" customHeight="1" x14ac:dyDescent="0.35">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2.75" customHeight="1" x14ac:dyDescent="0.35">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2.75" customHeight="1" x14ac:dyDescent="0.35">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2.75" customHeight="1" x14ac:dyDescent="0.35">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2.75" customHeight="1" x14ac:dyDescent="0.35">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2.75" customHeight="1" x14ac:dyDescent="0.35">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2.75" customHeight="1" x14ac:dyDescent="0.35">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2.75" customHeight="1" x14ac:dyDescent="0.35">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2.75" customHeight="1" x14ac:dyDescent="0.35">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2.75" customHeight="1" x14ac:dyDescent="0.35">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2.75" customHeight="1" x14ac:dyDescent="0.35">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2.75" customHeight="1" x14ac:dyDescent="0.35">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2.75" customHeight="1" x14ac:dyDescent="0.35">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2.75" customHeight="1" x14ac:dyDescent="0.35">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2.75" customHeight="1" x14ac:dyDescent="0.35">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2.75" customHeight="1" x14ac:dyDescent="0.35">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2.75" customHeight="1" x14ac:dyDescent="0.35">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2.75" customHeight="1" x14ac:dyDescent="0.35">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2.75" customHeight="1" x14ac:dyDescent="0.35">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2.75" customHeight="1" x14ac:dyDescent="0.35">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2.75" customHeight="1" x14ac:dyDescent="0.35">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2.75" customHeight="1" x14ac:dyDescent="0.35">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2.75" customHeight="1" x14ac:dyDescent="0.35">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2.75" customHeight="1" x14ac:dyDescent="0.35">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2.75" customHeight="1" x14ac:dyDescent="0.35">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2.75" customHeight="1" x14ac:dyDescent="0.35">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2.75" customHeight="1" x14ac:dyDescent="0.35">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2.75" customHeight="1" x14ac:dyDescent="0.35">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2.75" customHeight="1" x14ac:dyDescent="0.35">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2.75" customHeight="1" x14ac:dyDescent="0.35">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2.75" customHeight="1" x14ac:dyDescent="0.35">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2.75" customHeight="1" x14ac:dyDescent="0.35">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2.75" customHeight="1" x14ac:dyDescent="0.35">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2.75" customHeight="1" x14ac:dyDescent="0.35">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2.75" customHeight="1" x14ac:dyDescent="0.35">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2.75" customHeight="1" x14ac:dyDescent="0.35">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2.75" customHeight="1" x14ac:dyDescent="0.35">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2.75" customHeight="1" x14ac:dyDescent="0.35">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2.75" customHeight="1" x14ac:dyDescent="0.35">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2.75" customHeight="1" x14ac:dyDescent="0.35">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2.75" customHeight="1" x14ac:dyDescent="0.35">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row>
    <row r="999" spans="1:26" ht="12.75" customHeight="1" x14ac:dyDescent="0.35">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row>
    <row r="1000" spans="1:26" ht="12.75" customHeight="1" x14ac:dyDescent="0.35">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row>
    <row r="1001" spans="1:26" ht="12.75" customHeight="1" x14ac:dyDescent="0.35">
      <c r="A1001" s="53"/>
      <c r="B1001" s="53"/>
      <c r="C1001" s="53"/>
      <c r="D1001" s="53"/>
      <c r="E1001" s="53"/>
      <c r="F1001" s="53"/>
      <c r="G1001" s="53"/>
      <c r="H1001" s="53"/>
      <c r="I1001" s="53"/>
      <c r="J1001" s="53"/>
      <c r="K1001" s="53"/>
      <c r="L1001" s="53"/>
      <c r="M1001" s="53"/>
      <c r="N1001" s="53"/>
      <c r="O1001" s="53"/>
      <c r="P1001" s="53"/>
      <c r="Q1001" s="53"/>
      <c r="R1001" s="53"/>
      <c r="S1001" s="53"/>
      <c r="T1001" s="53"/>
      <c r="U1001" s="53"/>
      <c r="V1001" s="53"/>
      <c r="W1001" s="53"/>
      <c r="X1001" s="53"/>
      <c r="Y1001" s="53"/>
      <c r="Z1001" s="53"/>
    </row>
  </sheetData>
  <sheetProtection algorithmName="SHA-512" hashValue="1ZOj/WLgUCWVD8UFOsMSQL6+X7Pa+PAgDtUgpk04cATrImV+BnfP8pt22wcPJiU4FPzx0HYWleK3/Wyvpsk6kg==" saltValue="ey8RJizOunaAPzMvlj04XA==" spinCount="100000" sheet="1" selectLockedCells="1"/>
  <mergeCells count="14">
    <mergeCell ref="B5:C5"/>
    <mergeCell ref="D5:M5"/>
    <mergeCell ref="B6:C6"/>
    <mergeCell ref="D6:M6"/>
    <mergeCell ref="B7:C7"/>
    <mergeCell ref="D7:M7"/>
    <mergeCell ref="B11:C11"/>
    <mergeCell ref="D11:M11"/>
    <mergeCell ref="B8:C8"/>
    <mergeCell ref="D8:M8"/>
    <mergeCell ref="B9:C9"/>
    <mergeCell ref="D9:M9"/>
    <mergeCell ref="B10:C10"/>
    <mergeCell ref="D10:M10"/>
  </mergeCells>
  <pageMargins left="0.23622047244094491" right="0.23622047244094491" top="0.74803149606299213" bottom="0.74803149606299213" header="0" footer="0"/>
  <pageSetup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41"/>
  <sheetViews>
    <sheetView showGridLines="0" showRowColHeaders="0" zoomScale="80" zoomScaleNormal="80" workbookViewId="0">
      <pane xSplit="2" topLeftCell="F1" activePane="topRight" state="frozen"/>
      <selection activeCell="A2" sqref="A2"/>
      <selection pane="topRight"/>
    </sheetView>
  </sheetViews>
  <sheetFormatPr baseColWidth="10" defaultColWidth="14.453125" defaultRowHeight="15" customHeight="1" x14ac:dyDescent="0.35"/>
  <cols>
    <col min="1" max="1" width="10.54296875" style="5" customWidth="1"/>
    <col min="2" max="2" width="30.81640625" style="5" customWidth="1"/>
    <col min="3" max="3" width="44" style="5" customWidth="1"/>
    <col min="4" max="8" width="30.81640625" style="5" customWidth="1"/>
    <col min="9" max="11" width="30.81640625" style="107" customWidth="1"/>
    <col min="12" max="13" width="30.81640625" style="5" customWidth="1"/>
    <col min="14" max="14" width="30.81640625" style="107" customWidth="1"/>
    <col min="15" max="18" width="30.81640625" style="5" customWidth="1"/>
    <col min="19" max="26" width="11.54296875" style="5" customWidth="1"/>
    <col min="27" max="16384" width="14.453125" style="5"/>
  </cols>
  <sheetData>
    <row r="1" spans="1:26" ht="36.75" customHeight="1" x14ac:dyDescent="0.35">
      <c r="A1" s="1"/>
      <c r="B1" s="2"/>
      <c r="C1" s="2"/>
      <c r="D1" s="2"/>
      <c r="E1" s="2"/>
      <c r="F1" s="3"/>
      <c r="G1" s="3"/>
      <c r="H1" s="4"/>
      <c r="I1" s="4"/>
      <c r="J1" s="1"/>
      <c r="K1" s="1"/>
      <c r="L1" s="1"/>
      <c r="M1" s="1"/>
      <c r="N1" s="1"/>
      <c r="O1" s="1"/>
      <c r="P1" s="1"/>
      <c r="Q1" s="1"/>
      <c r="R1" s="1"/>
      <c r="S1" s="1"/>
      <c r="T1" s="1"/>
      <c r="U1" s="1"/>
      <c r="V1" s="1"/>
      <c r="W1" s="1"/>
      <c r="X1" s="1"/>
      <c r="Y1" s="1"/>
      <c r="Z1" s="1"/>
    </row>
    <row r="2" spans="1:26" ht="36.75" customHeight="1" x14ac:dyDescent="0.35">
      <c r="A2" s="1"/>
      <c r="B2" s="2"/>
      <c r="C2" s="2"/>
      <c r="D2" s="2"/>
      <c r="E2" s="2"/>
      <c r="F2" s="3"/>
      <c r="G2" s="3"/>
      <c r="H2" s="4"/>
      <c r="I2" s="4"/>
      <c r="J2" s="1"/>
      <c r="K2" s="1"/>
      <c r="L2" s="1"/>
      <c r="M2" s="1"/>
      <c r="N2" s="1"/>
      <c r="O2" s="1"/>
      <c r="P2" s="1"/>
      <c r="Q2" s="1"/>
      <c r="R2" s="1"/>
      <c r="S2" s="1"/>
      <c r="T2" s="1"/>
      <c r="U2" s="1"/>
      <c r="V2" s="1"/>
      <c r="W2" s="1"/>
      <c r="X2" s="1"/>
      <c r="Y2" s="1"/>
      <c r="Z2" s="1"/>
    </row>
    <row r="3" spans="1:26" ht="36.75" customHeight="1" x14ac:dyDescent="0.35">
      <c r="A3" s="1"/>
      <c r="B3" s="2"/>
      <c r="C3" s="2"/>
      <c r="D3" s="2"/>
      <c r="E3" s="2"/>
      <c r="F3" s="3"/>
      <c r="G3" s="3"/>
      <c r="H3" s="6"/>
      <c r="I3" s="6"/>
      <c r="J3" s="6"/>
      <c r="K3" s="6"/>
      <c r="L3" s="6"/>
      <c r="M3" s="6"/>
      <c r="N3" s="1"/>
      <c r="O3" s="1"/>
      <c r="P3" s="6"/>
      <c r="Q3" s="1"/>
      <c r="R3" s="1"/>
      <c r="S3" s="1"/>
      <c r="T3" s="1"/>
      <c r="U3" s="1"/>
      <c r="V3" s="1"/>
      <c r="W3" s="1"/>
      <c r="X3" s="1"/>
      <c r="Y3" s="1"/>
      <c r="Z3" s="1"/>
    </row>
    <row r="4" spans="1:26" ht="36.75" customHeight="1" x14ac:dyDescent="0.35">
      <c r="A4" s="1"/>
      <c r="B4" s="2"/>
      <c r="C4" s="2"/>
      <c r="D4" s="2"/>
      <c r="E4" s="2"/>
      <c r="F4" s="3"/>
      <c r="G4" s="3"/>
      <c r="H4" s="6"/>
      <c r="I4" s="6"/>
      <c r="J4" s="6"/>
      <c r="K4" s="6"/>
      <c r="L4" s="6"/>
      <c r="M4" s="6"/>
      <c r="N4" s="1"/>
      <c r="O4" s="1"/>
      <c r="P4" s="6"/>
      <c r="Q4" s="1"/>
      <c r="R4" s="1"/>
      <c r="S4" s="1"/>
      <c r="T4" s="1"/>
      <c r="U4" s="1"/>
      <c r="V4" s="1"/>
      <c r="W4" s="1"/>
      <c r="X4" s="1"/>
      <c r="Y4" s="1"/>
      <c r="Z4" s="1"/>
    </row>
    <row r="5" spans="1:26" ht="22.5" customHeight="1" x14ac:dyDescent="0.35">
      <c r="A5" s="1"/>
      <c r="B5" s="7" t="s">
        <v>3</v>
      </c>
      <c r="C5" s="8"/>
      <c r="D5" s="9"/>
      <c r="E5" s="9"/>
      <c r="F5" s="9"/>
      <c r="G5" s="9"/>
      <c r="H5" s="9"/>
      <c r="I5" s="9"/>
      <c r="J5" s="9"/>
      <c r="K5" s="9"/>
      <c r="L5" s="9"/>
      <c r="M5" s="9"/>
      <c r="N5" s="9"/>
      <c r="O5" s="9"/>
      <c r="P5" s="9"/>
      <c r="Q5" s="9"/>
      <c r="R5" s="9"/>
      <c r="S5" s="21"/>
      <c r="T5" s="1"/>
      <c r="U5" s="1"/>
      <c r="V5" s="1"/>
      <c r="W5" s="1"/>
      <c r="X5" s="1"/>
      <c r="Y5" s="1"/>
      <c r="Z5" s="1"/>
    </row>
    <row r="6" spans="1:26" ht="15" customHeight="1" x14ac:dyDescent="0.35">
      <c r="A6" s="11"/>
      <c r="C6" s="32"/>
      <c r="D6" s="32"/>
      <c r="F6" s="32"/>
      <c r="G6" s="32"/>
      <c r="H6" s="32"/>
      <c r="I6" s="32"/>
      <c r="J6" s="32"/>
      <c r="K6" s="32"/>
      <c r="L6" s="32"/>
      <c r="M6" s="32"/>
      <c r="N6" s="32"/>
      <c r="O6" s="32"/>
      <c r="P6" s="32"/>
      <c r="Q6" s="32"/>
      <c r="R6" s="32"/>
      <c r="S6" s="32"/>
      <c r="T6" s="1"/>
      <c r="U6" s="1"/>
      <c r="V6" s="1"/>
      <c r="W6" s="1"/>
      <c r="X6" s="1"/>
      <c r="Y6" s="1"/>
      <c r="Z6" s="1"/>
    </row>
    <row r="7" spans="1:26" ht="15" customHeight="1" x14ac:dyDescent="0.35">
      <c r="A7" s="11"/>
      <c r="C7" s="32"/>
      <c r="G7" s="147" t="s">
        <v>296</v>
      </c>
      <c r="H7" s="10" t="s">
        <v>0</v>
      </c>
      <c r="I7" s="29" t="s">
        <v>24</v>
      </c>
      <c r="J7" s="30" t="s">
        <v>7</v>
      </c>
      <c r="K7" s="5"/>
      <c r="L7" s="32"/>
      <c r="M7" s="32"/>
      <c r="N7" s="32"/>
      <c r="O7" s="32"/>
      <c r="P7" s="32"/>
      <c r="Q7" s="32"/>
      <c r="R7" s="32"/>
      <c r="S7" s="32"/>
      <c r="T7" s="1"/>
      <c r="U7" s="1"/>
      <c r="V7" s="1"/>
      <c r="W7" s="1"/>
      <c r="X7" s="1"/>
      <c r="Y7" s="1"/>
      <c r="Z7" s="1"/>
    </row>
    <row r="8" spans="1:26" ht="15" customHeight="1" x14ac:dyDescent="0.35">
      <c r="A8" s="11"/>
      <c r="C8" s="32"/>
      <c r="G8" s="148"/>
      <c r="H8" s="23">
        <f>BD_Resumen!CG174</f>
        <v>250.00000000000085</v>
      </c>
      <c r="I8" s="23">
        <f>BD_Resumen!CH174</f>
        <v>304.56852791878185</v>
      </c>
      <c r="J8" s="23">
        <f>BD_Resumen!CI174</f>
        <v>88.832487309644719</v>
      </c>
      <c r="K8" s="5"/>
      <c r="L8" s="32"/>
      <c r="M8" s="32"/>
      <c r="N8" s="32"/>
      <c r="O8" s="32"/>
      <c r="P8" s="32"/>
      <c r="Q8" s="32"/>
      <c r="R8" s="32"/>
      <c r="S8" s="32"/>
      <c r="T8" s="1"/>
      <c r="U8" s="1"/>
      <c r="V8" s="1"/>
      <c r="W8" s="1"/>
      <c r="X8" s="1"/>
      <c r="Y8" s="1"/>
      <c r="Z8" s="1"/>
    </row>
    <row r="9" spans="1:26" ht="15" customHeight="1" x14ac:dyDescent="0.35">
      <c r="A9" s="11"/>
      <c r="B9" s="32"/>
      <c r="C9" s="32"/>
      <c r="D9" s="32"/>
      <c r="I9" s="5"/>
      <c r="J9" s="5"/>
      <c r="K9" s="32"/>
      <c r="L9" s="32"/>
      <c r="M9" s="32"/>
      <c r="N9" s="32"/>
      <c r="O9" s="32"/>
      <c r="P9" s="32"/>
      <c r="Q9" s="32"/>
      <c r="R9" s="32"/>
      <c r="S9" s="32"/>
      <c r="T9" s="1"/>
      <c r="U9" s="1"/>
      <c r="V9" s="1"/>
      <c r="W9" s="1"/>
      <c r="X9" s="1"/>
      <c r="Y9" s="1"/>
      <c r="Z9" s="1"/>
    </row>
    <row r="10" spans="1:26" ht="15" customHeight="1" x14ac:dyDescent="0.35">
      <c r="A10" s="11"/>
      <c r="B10" s="32"/>
      <c r="C10" s="32"/>
      <c r="D10" s="32"/>
      <c r="G10" s="24" t="s">
        <v>9</v>
      </c>
      <c r="H10" s="24"/>
      <c r="I10" s="24"/>
      <c r="J10" s="24"/>
      <c r="K10" s="32"/>
      <c r="L10" s="32"/>
      <c r="M10" s="32"/>
      <c r="N10" s="32"/>
      <c r="O10" s="32"/>
      <c r="P10" s="32"/>
      <c r="Q10" s="32"/>
      <c r="R10" s="32"/>
      <c r="S10" s="32"/>
      <c r="T10" s="1"/>
      <c r="U10" s="1"/>
      <c r="V10" s="1"/>
      <c r="W10" s="1"/>
      <c r="X10" s="1"/>
      <c r="Y10" s="1"/>
      <c r="Z10" s="1"/>
    </row>
    <row r="11" spans="1:26" ht="15" customHeight="1" x14ac:dyDescent="0.35">
      <c r="A11" s="11"/>
      <c r="B11" s="32"/>
      <c r="C11" s="32"/>
      <c r="D11" s="32"/>
      <c r="G11" s="25">
        <f>I11*$H$8</f>
        <v>72897.356733037479</v>
      </c>
      <c r="H11" s="25" t="s">
        <v>10</v>
      </c>
      <c r="I11" s="28">
        <f>BD_Resumen!CN174</f>
        <v>291.58942693214891</v>
      </c>
      <c r="J11" s="25" t="s">
        <v>203</v>
      </c>
      <c r="K11" s="32"/>
      <c r="L11" s="32"/>
      <c r="M11" s="32"/>
      <c r="N11" s="32"/>
      <c r="O11" s="32"/>
      <c r="P11" s="32"/>
      <c r="Q11" s="32"/>
      <c r="R11" s="32"/>
      <c r="S11" s="32"/>
      <c r="T11" s="1"/>
      <c r="U11" s="1"/>
      <c r="V11" s="1"/>
      <c r="W11" s="1"/>
      <c r="X11" s="1"/>
      <c r="Y11" s="1"/>
      <c r="Z11" s="1"/>
    </row>
    <row r="12" spans="1:26" ht="15" customHeight="1" x14ac:dyDescent="0.35">
      <c r="A12" s="11"/>
      <c r="B12" s="32"/>
      <c r="C12" s="32"/>
      <c r="D12" s="32"/>
      <c r="G12" s="24" t="s">
        <v>11</v>
      </c>
      <c r="H12" s="24"/>
      <c r="I12" s="24"/>
      <c r="J12" s="24"/>
      <c r="K12" s="32"/>
      <c r="L12" s="32"/>
      <c r="M12" s="32"/>
      <c r="N12" s="32"/>
      <c r="O12" s="32"/>
      <c r="P12" s="32"/>
      <c r="Q12" s="32"/>
      <c r="R12" s="32"/>
      <c r="S12" s="32"/>
      <c r="T12" s="1"/>
      <c r="U12" s="1"/>
      <c r="V12" s="1"/>
      <c r="W12" s="1"/>
      <c r="X12" s="1"/>
      <c r="Y12" s="1"/>
      <c r="Z12" s="1"/>
    </row>
    <row r="13" spans="1:26" ht="15" customHeight="1" x14ac:dyDescent="0.35">
      <c r="A13" s="11"/>
      <c r="B13" s="32"/>
      <c r="C13" s="32"/>
      <c r="D13" s="32"/>
      <c r="G13" s="25">
        <f>I13*$H$8</f>
        <v>9459.3256171721932</v>
      </c>
      <c r="H13" s="25" t="s">
        <v>12</v>
      </c>
      <c r="I13" s="28">
        <f>BD_Resumen!CO174</f>
        <v>37.837302468688641</v>
      </c>
      <c r="J13" s="25" t="s">
        <v>202</v>
      </c>
      <c r="K13" s="32"/>
      <c r="L13" s="32"/>
      <c r="M13" s="32"/>
      <c r="N13" s="32"/>
      <c r="O13" s="32"/>
      <c r="P13" s="32"/>
      <c r="Q13" s="32"/>
      <c r="R13" s="32"/>
      <c r="S13" s="32"/>
      <c r="T13" s="1"/>
      <c r="U13" s="1"/>
      <c r="V13" s="1"/>
      <c r="W13" s="1"/>
      <c r="X13" s="1"/>
      <c r="Y13" s="1"/>
      <c r="Z13" s="1"/>
    </row>
    <row r="14" spans="1:26" ht="15" customHeight="1" x14ac:dyDescent="0.35">
      <c r="A14" s="11"/>
      <c r="B14" s="32"/>
      <c r="C14" s="32"/>
      <c r="D14" s="32"/>
      <c r="G14" s="24" t="s">
        <v>13</v>
      </c>
      <c r="H14" s="24"/>
      <c r="I14" s="24"/>
      <c r="J14" s="24"/>
      <c r="K14" s="32"/>
      <c r="L14" s="32"/>
      <c r="M14" s="32"/>
      <c r="N14" s="32"/>
      <c r="O14" s="32"/>
      <c r="P14" s="32"/>
      <c r="Q14" s="32"/>
      <c r="R14" s="32"/>
      <c r="S14" s="32"/>
      <c r="T14" s="1"/>
      <c r="U14" s="1"/>
      <c r="V14" s="1"/>
      <c r="W14" s="1"/>
      <c r="X14" s="1"/>
      <c r="Y14" s="1"/>
      <c r="Z14" s="1"/>
    </row>
    <row r="15" spans="1:26" ht="15" customHeight="1" x14ac:dyDescent="0.35">
      <c r="A15" s="11"/>
      <c r="B15" s="32"/>
      <c r="C15" s="32"/>
      <c r="D15" s="32"/>
      <c r="G15" s="25">
        <f>I15*$H$8</f>
        <v>3558.8823674562868</v>
      </c>
      <c r="H15" s="25" t="s">
        <v>14</v>
      </c>
      <c r="I15" s="25">
        <f>BD_Resumen!CP174</f>
        <v>14.235529469825099</v>
      </c>
      <c r="J15" s="25" t="s">
        <v>201</v>
      </c>
      <c r="K15" s="32"/>
      <c r="L15" s="32"/>
      <c r="M15" s="32"/>
      <c r="N15" s="32"/>
      <c r="O15" s="32"/>
      <c r="P15" s="32"/>
      <c r="Q15" s="32"/>
      <c r="R15" s="32"/>
      <c r="S15" s="32"/>
      <c r="T15" s="1"/>
      <c r="U15" s="1"/>
      <c r="V15" s="1"/>
      <c r="W15" s="1"/>
      <c r="X15" s="1"/>
      <c r="Y15" s="1"/>
      <c r="Z15" s="1"/>
    </row>
    <row r="16" spans="1:26" ht="15" customHeight="1" x14ac:dyDescent="0.35">
      <c r="A16" s="11"/>
      <c r="B16" s="32"/>
      <c r="C16" s="32"/>
      <c r="D16" s="32"/>
      <c r="G16" s="24" t="s">
        <v>15</v>
      </c>
      <c r="H16" s="24"/>
      <c r="I16" s="24"/>
      <c r="J16" s="24"/>
      <c r="K16" s="32"/>
      <c r="L16" s="32"/>
      <c r="M16" s="32"/>
      <c r="N16" s="32"/>
      <c r="O16" s="32"/>
      <c r="P16" s="32"/>
      <c r="Q16" s="32"/>
      <c r="R16" s="32"/>
      <c r="S16" s="32"/>
      <c r="T16" s="1"/>
      <c r="U16" s="1"/>
      <c r="V16" s="1"/>
      <c r="W16" s="1"/>
      <c r="X16" s="1"/>
      <c r="Y16" s="1"/>
      <c r="Z16" s="1"/>
    </row>
    <row r="17" spans="1:26" ht="15" customHeight="1" x14ac:dyDescent="0.35">
      <c r="A17" s="11"/>
      <c r="B17" s="32"/>
      <c r="C17" s="32"/>
      <c r="D17" s="32"/>
      <c r="G17" s="27">
        <f>I17*$H$8</f>
        <v>296064796.37484646</v>
      </c>
      <c r="H17" s="25" t="s">
        <v>16</v>
      </c>
      <c r="I17" s="27">
        <f>BD_Resumen!CQ174</f>
        <v>1184259.1854993817</v>
      </c>
      <c r="J17" s="25" t="s">
        <v>200</v>
      </c>
      <c r="K17" s="32"/>
      <c r="L17" s="32"/>
      <c r="M17" s="32"/>
      <c r="N17" s="32"/>
      <c r="O17" s="32"/>
      <c r="P17" s="32"/>
      <c r="Q17" s="32"/>
      <c r="R17" s="32"/>
      <c r="S17" s="32"/>
      <c r="T17" s="1"/>
      <c r="U17" s="1"/>
      <c r="V17" s="1"/>
      <c r="W17" s="1"/>
      <c r="X17" s="1"/>
      <c r="Y17" s="1"/>
      <c r="Z17" s="1"/>
    </row>
    <row r="18" spans="1:26" ht="15" customHeight="1" x14ac:dyDescent="0.35">
      <c r="A18" s="11"/>
      <c r="B18" s="32"/>
      <c r="C18" s="32"/>
      <c r="D18" s="32"/>
      <c r="G18" s="24" t="s">
        <v>17</v>
      </c>
      <c r="H18" s="24"/>
      <c r="I18" s="24"/>
      <c r="J18" s="24"/>
      <c r="K18" s="32"/>
      <c r="L18" s="32"/>
      <c r="M18" s="32"/>
      <c r="N18" s="32"/>
      <c r="O18" s="32"/>
      <c r="P18" s="32"/>
      <c r="Q18" s="32"/>
      <c r="R18" s="32"/>
      <c r="S18" s="32"/>
      <c r="T18" s="1"/>
      <c r="U18" s="1"/>
      <c r="V18" s="1"/>
      <c r="W18" s="1"/>
      <c r="X18" s="1"/>
      <c r="Y18" s="1"/>
      <c r="Z18" s="1"/>
    </row>
    <row r="19" spans="1:26" ht="15" customHeight="1" x14ac:dyDescent="0.35">
      <c r="A19" s="11"/>
      <c r="B19" s="32"/>
      <c r="C19" s="32"/>
      <c r="D19" s="32"/>
      <c r="E19" s="32"/>
      <c r="G19" s="26">
        <f>BD_Resumen!CR174</f>
        <v>4.182339921561605E-2</v>
      </c>
      <c r="H19" s="25"/>
      <c r="I19" s="25" t="s">
        <v>199</v>
      </c>
      <c r="J19" s="25"/>
      <c r="K19" s="32"/>
      <c r="L19" s="32"/>
      <c r="M19" s="32"/>
      <c r="N19" s="32"/>
      <c r="O19" s="32"/>
      <c r="P19" s="32"/>
      <c r="Q19" s="32"/>
      <c r="R19" s="32"/>
      <c r="S19" s="32"/>
      <c r="T19" s="1"/>
      <c r="U19" s="1"/>
      <c r="V19" s="1"/>
      <c r="W19" s="1"/>
      <c r="X19" s="1"/>
      <c r="Y19" s="1"/>
      <c r="Z19" s="1"/>
    </row>
    <row r="20" spans="1:26" ht="15" customHeight="1" x14ac:dyDescent="0.35">
      <c r="A20" s="11"/>
      <c r="B20" s="32"/>
      <c r="C20" s="32"/>
      <c r="D20" s="32"/>
      <c r="E20" s="32"/>
      <c r="G20" s="24" t="s">
        <v>18</v>
      </c>
      <c r="H20" s="24"/>
      <c r="I20" s="24"/>
      <c r="J20" s="24"/>
      <c r="K20" s="32"/>
      <c r="L20" s="32"/>
      <c r="M20" s="32"/>
      <c r="N20" s="32"/>
      <c r="O20" s="32"/>
      <c r="P20" s="32"/>
      <c r="Q20" s="32"/>
      <c r="R20" s="32"/>
      <c r="S20" s="32"/>
      <c r="T20" s="1"/>
      <c r="U20" s="1"/>
      <c r="V20" s="1"/>
      <c r="W20" s="1"/>
      <c r="X20" s="1"/>
      <c r="Y20" s="1"/>
      <c r="Z20" s="1"/>
    </row>
    <row r="21" spans="1:26" ht="15" customHeight="1" x14ac:dyDescent="0.35">
      <c r="A21" s="11"/>
      <c r="B21" s="32"/>
      <c r="C21" s="32"/>
      <c r="D21" s="32"/>
      <c r="E21" s="32"/>
      <c r="G21" s="28">
        <f>BD_Resumen!CS174</f>
        <v>9.6243654822334701</v>
      </c>
      <c r="H21" s="25" t="s">
        <v>198</v>
      </c>
      <c r="I21" s="26">
        <f>BD_Resumen!CT174</f>
        <v>0.86294416243654759</v>
      </c>
      <c r="J21" s="25" t="s">
        <v>197</v>
      </c>
      <c r="K21" s="32"/>
      <c r="L21" s="32"/>
      <c r="M21" s="32"/>
      <c r="N21" s="32"/>
      <c r="O21" s="32"/>
      <c r="P21" s="32"/>
      <c r="Q21" s="32"/>
      <c r="R21" s="32"/>
      <c r="S21" s="32"/>
      <c r="T21" s="1"/>
      <c r="U21" s="1"/>
      <c r="V21" s="1"/>
      <c r="W21" s="1"/>
      <c r="X21" s="1"/>
      <c r="Y21" s="1"/>
      <c r="Z21" s="1"/>
    </row>
    <row r="22" spans="1:26" ht="15" customHeight="1" x14ac:dyDescent="0.35">
      <c r="A22" s="11"/>
      <c r="B22" s="32"/>
      <c r="C22" s="32"/>
      <c r="D22" s="32"/>
      <c r="E22" s="32"/>
      <c r="F22" s="32"/>
      <c r="G22" s="32"/>
      <c r="I22" s="5"/>
      <c r="J22" s="5"/>
      <c r="K22" s="32"/>
      <c r="L22" s="32"/>
      <c r="M22" s="32"/>
      <c r="N22" s="32"/>
      <c r="O22" s="32"/>
      <c r="P22" s="32"/>
      <c r="Q22" s="32"/>
      <c r="R22" s="32"/>
      <c r="S22" s="32"/>
      <c r="T22" s="1"/>
      <c r="U22" s="1"/>
      <c r="V22" s="1"/>
      <c r="W22" s="1"/>
      <c r="X22" s="1"/>
      <c r="Y22" s="1"/>
      <c r="Z22" s="1"/>
    </row>
    <row r="23" spans="1:26" ht="15" customHeight="1" x14ac:dyDescent="0.35">
      <c r="A23" s="11"/>
      <c r="B23" s="32"/>
      <c r="C23" s="32"/>
      <c r="D23" s="32"/>
      <c r="E23" s="32"/>
      <c r="F23" s="32"/>
      <c r="G23" s="24" t="s">
        <v>196</v>
      </c>
      <c r="H23" s="24"/>
      <c r="I23" s="24"/>
      <c r="J23" s="24"/>
      <c r="K23" s="32"/>
      <c r="L23" s="32"/>
      <c r="M23" s="32"/>
      <c r="N23" s="32"/>
      <c r="O23" s="32"/>
      <c r="P23" s="32"/>
      <c r="Q23" s="32"/>
      <c r="R23" s="32"/>
      <c r="S23" s="32"/>
      <c r="T23" s="1"/>
      <c r="U23" s="1"/>
      <c r="V23" s="1"/>
      <c r="W23" s="1"/>
      <c r="X23" s="1"/>
      <c r="Y23" s="1"/>
      <c r="Z23" s="1"/>
    </row>
    <row r="24" spans="1:26" ht="15" customHeight="1" x14ac:dyDescent="0.35">
      <c r="A24" s="11"/>
      <c r="B24" s="32"/>
      <c r="C24" s="32"/>
      <c r="D24" s="32"/>
      <c r="E24" s="32"/>
      <c r="F24" s="32"/>
      <c r="G24" s="28">
        <f>BD_Resumen!CL174</f>
        <v>7.6119689903177026</v>
      </c>
      <c r="H24" s="25" t="s">
        <v>195</v>
      </c>
      <c r="I24" s="28">
        <f>BD_Resumen!CJ174</f>
        <v>41.835025380710505</v>
      </c>
      <c r="J24" s="25" t="s">
        <v>194</v>
      </c>
      <c r="K24" s="32"/>
      <c r="L24" s="32"/>
      <c r="M24" s="32"/>
      <c r="N24" s="32"/>
      <c r="O24" s="32"/>
      <c r="P24" s="32"/>
      <c r="Q24" s="32"/>
      <c r="R24" s="32"/>
      <c r="S24" s="32"/>
      <c r="T24" s="1"/>
      <c r="U24" s="1"/>
      <c r="V24" s="1"/>
      <c r="W24" s="1"/>
      <c r="X24" s="1"/>
      <c r="Y24" s="1"/>
      <c r="Z24" s="1"/>
    </row>
    <row r="25" spans="1:26" ht="15" customHeight="1" x14ac:dyDescent="0.35">
      <c r="A25" s="11"/>
      <c r="B25" s="32"/>
      <c r="C25" s="32"/>
      <c r="D25" s="32"/>
      <c r="E25" s="32"/>
      <c r="F25" s="32"/>
      <c r="I25" s="5"/>
      <c r="J25" s="5"/>
      <c r="K25" s="32"/>
      <c r="L25" s="32"/>
      <c r="M25" s="32"/>
      <c r="N25" s="32"/>
      <c r="O25" s="32"/>
      <c r="P25" s="32"/>
      <c r="Q25" s="32"/>
      <c r="R25" s="32"/>
      <c r="S25" s="32"/>
      <c r="T25" s="1"/>
      <c r="U25" s="1"/>
      <c r="V25" s="1"/>
      <c r="W25" s="1"/>
      <c r="X25" s="1"/>
      <c r="Y25" s="1"/>
      <c r="Z25" s="1"/>
    </row>
    <row r="26" spans="1:26" ht="15" customHeight="1" x14ac:dyDescent="0.35">
      <c r="A26" s="11"/>
      <c r="B26" s="32"/>
      <c r="C26" s="32"/>
      <c r="D26" s="32"/>
      <c r="E26" s="32"/>
      <c r="F26" s="32"/>
      <c r="I26" s="5"/>
      <c r="J26" s="5"/>
      <c r="K26" s="32"/>
      <c r="L26" s="32"/>
      <c r="M26" s="32"/>
      <c r="N26" s="32"/>
      <c r="O26" s="32"/>
      <c r="P26" s="32"/>
      <c r="Q26" s="32"/>
      <c r="R26" s="32"/>
      <c r="S26" s="32"/>
      <c r="T26" s="1"/>
      <c r="U26" s="1"/>
      <c r="V26" s="1"/>
      <c r="W26" s="1"/>
      <c r="X26" s="1"/>
      <c r="Y26" s="1"/>
      <c r="Z26" s="1"/>
    </row>
    <row r="27" spans="1:26" ht="15" customHeight="1" x14ac:dyDescent="0.35">
      <c r="A27" s="11"/>
      <c r="B27" s="32"/>
      <c r="C27" s="32"/>
      <c r="D27" s="32"/>
      <c r="E27" s="32"/>
      <c r="F27" s="32"/>
      <c r="G27" s="32"/>
      <c r="H27" s="32"/>
      <c r="I27" s="32"/>
      <c r="J27" s="32"/>
      <c r="K27" s="32"/>
      <c r="L27" s="32"/>
      <c r="M27" s="32"/>
      <c r="N27" s="32"/>
      <c r="O27" s="32"/>
      <c r="P27" s="32"/>
      <c r="Q27" s="32"/>
      <c r="R27" s="32"/>
      <c r="S27" s="32"/>
      <c r="T27" s="1"/>
      <c r="U27" s="1"/>
      <c r="V27" s="1"/>
      <c r="W27" s="1"/>
      <c r="X27" s="1"/>
      <c r="Y27" s="1"/>
      <c r="Z27" s="1"/>
    </row>
    <row r="28" spans="1:26" ht="15" customHeight="1" x14ac:dyDescent="0.35">
      <c r="A28" s="11"/>
      <c r="B28" s="32"/>
      <c r="C28" s="32"/>
      <c r="D28" s="32"/>
      <c r="E28" s="32"/>
      <c r="F28" s="32"/>
      <c r="G28" s="32"/>
      <c r="H28" s="32"/>
      <c r="I28" s="32"/>
      <c r="J28" s="32"/>
      <c r="K28" s="32"/>
      <c r="L28" s="32"/>
      <c r="M28" s="32"/>
      <c r="N28" s="32"/>
      <c r="O28" s="32"/>
      <c r="P28" s="32"/>
      <c r="Q28" s="32"/>
      <c r="R28" s="32"/>
      <c r="S28" s="32"/>
      <c r="T28" s="1"/>
      <c r="U28" s="1"/>
      <c r="V28" s="1"/>
      <c r="W28" s="1"/>
      <c r="X28" s="1"/>
      <c r="Y28" s="1"/>
      <c r="Z28" s="1"/>
    </row>
    <row r="29" spans="1:26" ht="15" customHeight="1" x14ac:dyDescent="0.35">
      <c r="A29" s="11"/>
      <c r="B29" s="32"/>
      <c r="C29" s="32"/>
      <c r="D29" s="32"/>
      <c r="E29" s="32"/>
      <c r="F29" s="32"/>
      <c r="G29" s="32"/>
      <c r="H29" s="32"/>
      <c r="I29" s="32"/>
      <c r="J29" s="32"/>
      <c r="K29" s="32"/>
      <c r="L29" s="32"/>
      <c r="M29" s="32"/>
      <c r="N29" s="32"/>
      <c r="O29" s="32"/>
      <c r="P29" s="32"/>
      <c r="Q29" s="32"/>
      <c r="R29" s="32"/>
      <c r="S29" s="32"/>
      <c r="T29" s="1"/>
      <c r="U29" s="1"/>
      <c r="V29" s="1"/>
      <c r="W29" s="1"/>
      <c r="X29" s="1"/>
      <c r="Y29" s="1"/>
      <c r="Z29" s="1"/>
    </row>
    <row r="30" spans="1:26" ht="15" customHeight="1" x14ac:dyDescent="0.35">
      <c r="A30" s="11"/>
      <c r="B30" s="32"/>
      <c r="C30" s="32"/>
      <c r="D30" s="32"/>
      <c r="E30" s="32"/>
      <c r="F30" s="32"/>
      <c r="G30" s="32"/>
      <c r="H30" s="32"/>
      <c r="I30" s="32"/>
      <c r="J30" s="32"/>
      <c r="K30" s="32"/>
      <c r="L30" s="32"/>
      <c r="M30" s="32"/>
      <c r="N30" s="32"/>
      <c r="O30" s="32"/>
      <c r="P30" s="32"/>
      <c r="Q30" s="32"/>
      <c r="R30" s="32"/>
      <c r="S30" s="32"/>
      <c r="T30" s="1"/>
      <c r="U30" s="1"/>
      <c r="V30" s="1"/>
      <c r="W30" s="1"/>
      <c r="X30" s="1"/>
      <c r="Y30" s="1"/>
      <c r="Z30" s="1"/>
    </row>
    <row r="31" spans="1:26" ht="15" customHeight="1" x14ac:dyDescent="0.35">
      <c r="A31" s="11"/>
      <c r="B31" s="32"/>
      <c r="C31" s="32"/>
      <c r="D31" s="32"/>
      <c r="E31" s="32"/>
      <c r="F31" s="32"/>
      <c r="G31" s="32"/>
      <c r="H31" s="32"/>
      <c r="I31" s="32"/>
      <c r="J31" s="32"/>
      <c r="K31" s="32"/>
      <c r="L31" s="32"/>
      <c r="M31" s="32"/>
      <c r="N31" s="32"/>
      <c r="O31" s="32"/>
      <c r="P31" s="32"/>
      <c r="Q31" s="32"/>
      <c r="R31" s="32"/>
      <c r="S31" s="32"/>
      <c r="T31" s="1"/>
      <c r="U31" s="1"/>
      <c r="V31" s="1"/>
      <c r="W31" s="1"/>
      <c r="X31" s="1"/>
      <c r="Y31" s="1"/>
      <c r="Z31" s="1"/>
    </row>
    <row r="32" spans="1:26" ht="15" customHeight="1" x14ac:dyDescent="0.35">
      <c r="A32" s="11"/>
      <c r="B32" s="32"/>
      <c r="C32" s="32"/>
      <c r="D32" s="32"/>
      <c r="E32" s="32"/>
      <c r="F32" s="32"/>
      <c r="G32" s="32"/>
      <c r="H32" s="32"/>
      <c r="I32" s="32"/>
      <c r="J32" s="32"/>
      <c r="K32" s="32"/>
      <c r="L32" s="32"/>
      <c r="M32" s="32"/>
      <c r="N32" s="32"/>
      <c r="O32" s="32"/>
      <c r="P32" s="32"/>
      <c r="Q32" s="32"/>
      <c r="R32" s="32"/>
      <c r="S32" s="32"/>
      <c r="T32" s="1"/>
      <c r="U32" s="1"/>
      <c r="V32" s="1"/>
      <c r="W32" s="1"/>
      <c r="X32" s="1"/>
      <c r="Y32" s="1"/>
      <c r="Z32" s="1"/>
    </row>
    <row r="33" spans="1:26" ht="15" customHeight="1" x14ac:dyDescent="0.35">
      <c r="A33" s="11"/>
      <c r="B33" s="32"/>
      <c r="C33" s="32"/>
      <c r="D33" s="32"/>
      <c r="E33" s="32"/>
      <c r="F33" s="32"/>
      <c r="G33" s="32"/>
      <c r="H33" s="32"/>
      <c r="I33" s="32"/>
      <c r="J33" s="32"/>
      <c r="K33" s="32"/>
      <c r="L33" s="32"/>
      <c r="M33" s="32"/>
      <c r="N33" s="32"/>
      <c r="O33" s="32"/>
      <c r="P33" s="32"/>
      <c r="Q33" s="32"/>
      <c r="R33" s="32"/>
      <c r="S33" s="32"/>
      <c r="T33" s="1"/>
      <c r="U33" s="1"/>
      <c r="V33" s="1"/>
      <c r="W33" s="1"/>
      <c r="X33" s="1"/>
      <c r="Y33" s="1"/>
      <c r="Z33" s="1"/>
    </row>
    <row r="34" spans="1:26" ht="15" customHeight="1" x14ac:dyDescent="0.35">
      <c r="A34" s="11"/>
      <c r="B34" s="32"/>
      <c r="C34" s="32"/>
      <c r="D34" s="32"/>
      <c r="E34" s="32"/>
      <c r="F34" s="32"/>
      <c r="G34" s="32"/>
      <c r="H34" s="32"/>
      <c r="I34" s="32"/>
      <c r="J34" s="32"/>
      <c r="K34" s="32"/>
      <c r="L34" s="32"/>
      <c r="M34" s="32"/>
      <c r="N34" s="32"/>
      <c r="O34" s="32"/>
      <c r="P34" s="32"/>
      <c r="Q34" s="32"/>
      <c r="R34" s="32"/>
      <c r="S34" s="32"/>
      <c r="T34" s="1"/>
      <c r="U34" s="1"/>
      <c r="V34" s="1"/>
      <c r="W34" s="1"/>
      <c r="X34" s="1"/>
      <c r="Y34" s="1"/>
      <c r="Z34" s="1"/>
    </row>
    <row r="35" spans="1:26" ht="15" customHeight="1" x14ac:dyDescent="0.35">
      <c r="A35" s="11"/>
      <c r="B35" s="32"/>
      <c r="C35" s="32"/>
      <c r="D35" s="32"/>
      <c r="E35" s="32"/>
      <c r="F35" s="32"/>
      <c r="G35" s="32"/>
      <c r="H35" s="32"/>
      <c r="I35" s="32"/>
      <c r="J35" s="32"/>
      <c r="K35" s="32"/>
      <c r="L35" s="32"/>
      <c r="M35" s="32"/>
      <c r="N35" s="32"/>
      <c r="O35" s="32"/>
      <c r="P35" s="32"/>
      <c r="Q35" s="32"/>
      <c r="R35" s="32"/>
      <c r="S35" s="32"/>
      <c r="T35" s="1"/>
      <c r="U35" s="1"/>
      <c r="V35" s="1"/>
      <c r="W35" s="1"/>
      <c r="X35" s="1"/>
      <c r="Y35" s="1"/>
      <c r="Z35" s="1"/>
    </row>
    <row r="36" spans="1:26" ht="15" customHeight="1" x14ac:dyDescent="0.35">
      <c r="A36" s="11"/>
      <c r="B36" s="32"/>
      <c r="C36" s="32"/>
      <c r="D36" s="32"/>
      <c r="E36" s="32"/>
      <c r="F36" s="32"/>
      <c r="G36" s="32"/>
      <c r="H36" s="32"/>
      <c r="I36" s="32"/>
      <c r="J36" s="32"/>
      <c r="K36" s="32"/>
      <c r="L36" s="32"/>
      <c r="M36" s="32"/>
      <c r="N36" s="32"/>
      <c r="O36" s="32"/>
      <c r="P36" s="32"/>
      <c r="Q36" s="32"/>
      <c r="R36" s="32"/>
      <c r="S36" s="32"/>
      <c r="T36" s="1"/>
      <c r="U36" s="1"/>
      <c r="V36" s="1"/>
      <c r="W36" s="1"/>
      <c r="X36" s="1"/>
      <c r="Y36" s="1"/>
      <c r="Z36" s="1"/>
    </row>
    <row r="37" spans="1:26" ht="15" customHeight="1" x14ac:dyDescent="0.35">
      <c r="A37" s="11"/>
      <c r="B37" s="32"/>
      <c r="C37" s="32"/>
      <c r="D37" s="32"/>
      <c r="E37" s="32"/>
      <c r="F37" s="32"/>
      <c r="G37" s="32"/>
      <c r="H37" s="32"/>
      <c r="I37" s="32"/>
      <c r="J37" s="32"/>
      <c r="K37" s="32"/>
      <c r="L37" s="32"/>
      <c r="M37" s="32"/>
      <c r="N37" s="32"/>
      <c r="O37" s="32"/>
      <c r="P37" s="32"/>
      <c r="Q37" s="32"/>
      <c r="R37" s="32"/>
      <c r="S37" s="32"/>
      <c r="T37" s="1"/>
      <c r="U37" s="1"/>
      <c r="V37" s="1"/>
      <c r="W37" s="1"/>
      <c r="X37" s="1"/>
      <c r="Y37" s="1"/>
      <c r="Z37" s="1"/>
    </row>
    <row r="38" spans="1:26" ht="15" customHeight="1" x14ac:dyDescent="0.35">
      <c r="A38" s="11"/>
      <c r="B38" s="32"/>
      <c r="C38" s="32"/>
      <c r="D38" s="32"/>
      <c r="E38" s="32"/>
      <c r="F38" s="32"/>
      <c r="G38" s="32"/>
      <c r="H38" s="32"/>
      <c r="I38" s="32"/>
      <c r="J38" s="32"/>
      <c r="K38" s="32"/>
      <c r="L38" s="32"/>
      <c r="M38" s="32"/>
      <c r="N38" s="32"/>
      <c r="O38" s="32"/>
      <c r="P38" s="32"/>
      <c r="Q38" s="32"/>
      <c r="R38" s="32"/>
      <c r="S38" s="32"/>
      <c r="T38" s="1"/>
      <c r="U38" s="1"/>
      <c r="V38" s="1"/>
      <c r="W38" s="1"/>
      <c r="X38" s="1"/>
      <c r="Y38" s="1"/>
      <c r="Z38" s="1"/>
    </row>
    <row r="39" spans="1:26" ht="15" customHeight="1" x14ac:dyDescent="0.35">
      <c r="A39" s="11"/>
      <c r="B39" s="32"/>
      <c r="C39" s="32"/>
      <c r="D39" s="32"/>
      <c r="E39" s="32"/>
      <c r="F39" s="32"/>
      <c r="G39" s="32"/>
      <c r="H39" s="32"/>
      <c r="I39" s="32"/>
      <c r="J39" s="32"/>
      <c r="K39" s="32"/>
      <c r="L39" s="32"/>
      <c r="M39" s="32"/>
      <c r="N39" s="32"/>
      <c r="O39" s="32"/>
      <c r="P39" s="32"/>
      <c r="Q39" s="32"/>
      <c r="R39" s="32"/>
      <c r="S39" s="32"/>
      <c r="T39" s="1"/>
      <c r="U39" s="1"/>
      <c r="V39" s="1"/>
      <c r="W39" s="1"/>
      <c r="X39" s="1"/>
      <c r="Y39" s="1"/>
      <c r="Z39" s="1"/>
    </row>
    <row r="40" spans="1:26" ht="15" customHeight="1" x14ac:dyDescent="0.35">
      <c r="A40" s="11"/>
      <c r="B40" s="32"/>
      <c r="C40" s="32"/>
      <c r="D40" s="32"/>
      <c r="E40" s="32"/>
      <c r="F40" s="32"/>
      <c r="G40" s="32"/>
      <c r="H40" s="32"/>
      <c r="I40" s="32"/>
      <c r="J40" s="32"/>
      <c r="K40" s="32"/>
      <c r="L40" s="32"/>
      <c r="M40" s="32"/>
      <c r="N40" s="32"/>
      <c r="O40" s="32"/>
      <c r="P40" s="32"/>
      <c r="Q40" s="32"/>
      <c r="R40" s="32"/>
      <c r="S40" s="32"/>
      <c r="T40" s="1"/>
      <c r="U40" s="1"/>
      <c r="V40" s="1"/>
      <c r="W40" s="1"/>
      <c r="X40" s="1"/>
      <c r="Y40" s="1"/>
      <c r="Z40" s="1"/>
    </row>
    <row r="41" spans="1:26" ht="15" customHeight="1" x14ac:dyDescent="0.35">
      <c r="A41" s="11"/>
      <c r="B41" s="32"/>
      <c r="C41" s="32"/>
      <c r="D41" s="32"/>
      <c r="E41" s="32"/>
      <c r="F41" s="32"/>
      <c r="G41" s="32"/>
      <c r="H41" s="32"/>
      <c r="I41" s="32"/>
      <c r="J41" s="32"/>
      <c r="K41" s="32"/>
      <c r="L41" s="32"/>
      <c r="M41" s="32"/>
      <c r="N41" s="32"/>
      <c r="O41" s="32"/>
      <c r="P41" s="32"/>
      <c r="Q41" s="32"/>
      <c r="R41" s="32"/>
      <c r="S41" s="32"/>
      <c r="T41" s="1"/>
      <c r="U41" s="1"/>
      <c r="V41" s="1"/>
      <c r="W41" s="1"/>
      <c r="X41" s="1"/>
      <c r="Y41" s="1"/>
      <c r="Z41" s="1"/>
    </row>
    <row r="42" spans="1:26" ht="15" customHeight="1" x14ac:dyDescent="0.35">
      <c r="A42" s="11"/>
      <c r="B42" s="32"/>
      <c r="C42" s="32"/>
      <c r="D42" s="32"/>
      <c r="E42" s="32"/>
      <c r="F42" s="32"/>
      <c r="G42" s="32"/>
      <c r="H42" s="32"/>
      <c r="I42" s="32"/>
      <c r="J42" s="32"/>
      <c r="K42" s="32"/>
      <c r="L42" s="32"/>
      <c r="M42" s="32"/>
      <c r="N42" s="32"/>
      <c r="O42" s="32"/>
      <c r="P42" s="32"/>
      <c r="Q42" s="32"/>
      <c r="R42" s="32"/>
      <c r="S42" s="32"/>
      <c r="T42" s="1"/>
      <c r="U42" s="1"/>
      <c r="V42" s="1"/>
      <c r="W42" s="1"/>
      <c r="X42" s="1"/>
      <c r="Y42" s="1"/>
      <c r="Z42" s="1"/>
    </row>
    <row r="43" spans="1:26" ht="15" customHeight="1" x14ac:dyDescent="0.35">
      <c r="A43" s="11"/>
      <c r="B43" s="32"/>
      <c r="C43" s="32"/>
      <c r="D43" s="32"/>
      <c r="E43" s="32"/>
      <c r="F43" s="32"/>
      <c r="G43" s="32"/>
      <c r="H43" s="32"/>
      <c r="I43" s="32"/>
      <c r="J43" s="32"/>
      <c r="K43" s="32"/>
      <c r="L43" s="32"/>
      <c r="M43" s="32"/>
      <c r="N43" s="32"/>
      <c r="O43" s="32"/>
      <c r="P43" s="32"/>
      <c r="Q43" s="32"/>
      <c r="R43" s="32"/>
      <c r="S43" s="32"/>
      <c r="T43" s="1"/>
      <c r="U43" s="1"/>
      <c r="V43" s="1"/>
      <c r="W43" s="1"/>
      <c r="X43" s="1"/>
      <c r="Y43" s="1"/>
      <c r="Z43" s="1"/>
    </row>
    <row r="44" spans="1:26" ht="15" customHeight="1" x14ac:dyDescent="0.35">
      <c r="A44" s="11"/>
      <c r="B44" s="32"/>
      <c r="C44" s="32"/>
      <c r="D44" s="32"/>
      <c r="E44" s="32"/>
      <c r="F44" s="32"/>
      <c r="G44" s="32"/>
      <c r="H44" s="32"/>
      <c r="I44" s="32"/>
      <c r="J44" s="32"/>
      <c r="K44" s="32"/>
      <c r="L44" s="32"/>
      <c r="M44" s="32"/>
      <c r="N44" s="32"/>
      <c r="O44" s="32"/>
      <c r="P44" s="32"/>
      <c r="Q44" s="32"/>
      <c r="R44" s="32"/>
      <c r="S44" s="32"/>
      <c r="T44" s="1"/>
      <c r="U44" s="1"/>
      <c r="V44" s="1"/>
      <c r="W44" s="1"/>
      <c r="X44" s="1"/>
      <c r="Y44" s="1"/>
      <c r="Z44" s="1"/>
    </row>
    <row r="45" spans="1:26" ht="15" customHeight="1" x14ac:dyDescent="0.35">
      <c r="A45" s="11"/>
      <c r="B45" s="32"/>
      <c r="C45" s="32"/>
      <c r="D45" s="32"/>
      <c r="E45" s="32"/>
      <c r="F45" s="32"/>
      <c r="G45" s="32"/>
      <c r="H45" s="32"/>
      <c r="I45" s="32"/>
      <c r="J45" s="32"/>
      <c r="K45" s="32"/>
      <c r="L45" s="32"/>
      <c r="M45" s="32"/>
      <c r="N45" s="32"/>
      <c r="O45" s="32"/>
      <c r="P45" s="32"/>
      <c r="Q45" s="32"/>
      <c r="R45" s="32"/>
      <c r="S45" s="32"/>
      <c r="T45" s="1"/>
      <c r="U45" s="1"/>
      <c r="V45" s="1"/>
      <c r="W45" s="1"/>
      <c r="X45" s="1"/>
      <c r="Y45" s="1"/>
      <c r="Z45" s="1"/>
    </row>
    <row r="46" spans="1:26" ht="15" customHeight="1" x14ac:dyDescent="0.35">
      <c r="A46" s="11"/>
      <c r="B46" s="32"/>
      <c r="C46" s="32"/>
      <c r="D46" s="32"/>
      <c r="E46" s="32"/>
      <c r="F46" s="32"/>
      <c r="G46" s="32"/>
      <c r="H46" s="32"/>
      <c r="I46" s="32"/>
      <c r="J46" s="32"/>
      <c r="K46" s="32"/>
      <c r="L46" s="32"/>
      <c r="M46" s="32"/>
      <c r="N46" s="32"/>
      <c r="O46" s="32"/>
      <c r="P46" s="32"/>
      <c r="Q46" s="32"/>
      <c r="R46" s="32"/>
      <c r="S46" s="32"/>
      <c r="T46" s="1"/>
      <c r="U46" s="1"/>
      <c r="V46" s="1"/>
      <c r="W46" s="1"/>
      <c r="X46" s="1"/>
      <c r="Y46" s="1"/>
      <c r="Z46" s="1"/>
    </row>
    <row r="47" spans="1:26" ht="15" customHeight="1" x14ac:dyDescent="0.35">
      <c r="A47" s="11"/>
      <c r="B47" s="32"/>
      <c r="C47" s="32"/>
      <c r="D47" s="32"/>
      <c r="E47" s="32"/>
      <c r="F47" s="32"/>
      <c r="G47" s="32"/>
      <c r="H47" s="32"/>
      <c r="I47" s="32"/>
      <c r="J47" s="32"/>
      <c r="K47" s="32"/>
      <c r="L47" s="32"/>
      <c r="M47" s="32"/>
      <c r="N47" s="32"/>
      <c r="O47" s="32"/>
      <c r="P47" s="32"/>
      <c r="Q47" s="32"/>
      <c r="R47" s="32"/>
      <c r="S47" s="32"/>
      <c r="T47" s="1"/>
      <c r="U47" s="1"/>
      <c r="V47" s="1"/>
      <c r="W47" s="1"/>
      <c r="X47" s="1"/>
      <c r="Y47" s="1"/>
      <c r="Z47" s="1"/>
    </row>
    <row r="48" spans="1:26" ht="15" customHeight="1" x14ac:dyDescent="0.35">
      <c r="A48" s="11"/>
      <c r="B48" s="32"/>
      <c r="C48" s="32"/>
      <c r="D48" s="32"/>
      <c r="E48" s="32"/>
      <c r="F48" s="32"/>
      <c r="G48" s="32"/>
      <c r="H48" s="32"/>
      <c r="I48" s="32"/>
      <c r="J48" s="32"/>
      <c r="K48" s="32"/>
      <c r="L48" s="32"/>
      <c r="M48" s="32"/>
      <c r="N48" s="32"/>
      <c r="O48" s="32"/>
      <c r="P48" s="32"/>
      <c r="Q48" s="32"/>
      <c r="R48" s="32"/>
      <c r="S48" s="32"/>
      <c r="T48" s="1"/>
      <c r="U48" s="1"/>
      <c r="V48" s="1"/>
      <c r="W48" s="1"/>
      <c r="X48" s="1"/>
      <c r="Y48" s="1"/>
      <c r="Z48" s="1"/>
    </row>
    <row r="49" spans="1:26" ht="15" customHeight="1" x14ac:dyDescent="0.35">
      <c r="A49" s="11"/>
      <c r="B49" s="32"/>
      <c r="C49" s="32"/>
      <c r="D49" s="32"/>
      <c r="E49" s="32"/>
      <c r="F49" s="32"/>
      <c r="G49" s="32"/>
      <c r="H49" s="32"/>
      <c r="I49" s="32"/>
      <c r="J49" s="32"/>
      <c r="K49" s="32"/>
      <c r="L49" s="32"/>
      <c r="M49" s="32"/>
      <c r="N49" s="32"/>
      <c r="O49" s="32"/>
      <c r="P49" s="32"/>
      <c r="Q49" s="32"/>
      <c r="R49" s="32"/>
      <c r="S49" s="32"/>
      <c r="T49" s="1"/>
      <c r="U49" s="1"/>
      <c r="V49" s="1"/>
      <c r="W49" s="1"/>
      <c r="X49" s="1"/>
      <c r="Y49" s="1"/>
      <c r="Z49" s="1"/>
    </row>
    <row r="50" spans="1:26" ht="15" customHeight="1" x14ac:dyDescent="0.35">
      <c r="A50" s="11"/>
      <c r="B50" s="32"/>
      <c r="C50" s="32"/>
      <c r="D50" s="32"/>
      <c r="E50" s="32"/>
      <c r="F50" s="32"/>
      <c r="G50" s="32"/>
      <c r="H50" s="32"/>
      <c r="I50" s="32"/>
      <c r="J50" s="32"/>
      <c r="K50" s="32"/>
      <c r="L50" s="32"/>
      <c r="M50" s="32"/>
      <c r="N50" s="32"/>
      <c r="O50" s="32"/>
      <c r="P50" s="32"/>
      <c r="Q50" s="32"/>
      <c r="R50" s="32"/>
      <c r="S50" s="32"/>
      <c r="T50" s="1"/>
      <c r="U50" s="1"/>
      <c r="V50" s="1"/>
      <c r="W50" s="1"/>
      <c r="X50" s="1"/>
      <c r="Y50" s="1"/>
      <c r="Z50" s="1"/>
    </row>
    <row r="51" spans="1:26" ht="15" customHeight="1" x14ac:dyDescent="0.35">
      <c r="A51" s="11"/>
      <c r="B51" s="32"/>
      <c r="C51" s="32"/>
      <c r="D51" s="32"/>
      <c r="E51" s="32"/>
      <c r="F51" s="32"/>
      <c r="G51" s="32"/>
      <c r="H51" s="32"/>
      <c r="I51" s="32"/>
      <c r="J51" s="32"/>
      <c r="K51" s="32"/>
      <c r="L51" s="32"/>
      <c r="M51" s="32"/>
      <c r="N51" s="32"/>
      <c r="O51" s="32"/>
      <c r="P51" s="32"/>
      <c r="Q51" s="32"/>
      <c r="R51" s="32"/>
      <c r="S51" s="32"/>
      <c r="T51" s="1"/>
      <c r="U51" s="1"/>
      <c r="V51" s="1"/>
      <c r="W51" s="1"/>
      <c r="X51" s="1"/>
      <c r="Y51" s="1"/>
      <c r="Z51" s="1"/>
    </row>
    <row r="52" spans="1:26" ht="15" customHeight="1" x14ac:dyDescent="0.35">
      <c r="A52" s="11"/>
      <c r="B52" s="32"/>
      <c r="C52" s="32"/>
      <c r="D52" s="32"/>
      <c r="E52" s="32"/>
      <c r="F52" s="32"/>
      <c r="G52" s="32"/>
      <c r="H52" s="32"/>
      <c r="I52" s="32"/>
      <c r="J52" s="32"/>
      <c r="K52" s="32"/>
      <c r="L52" s="32"/>
      <c r="M52" s="32"/>
      <c r="N52" s="32"/>
      <c r="O52" s="32"/>
      <c r="P52" s="32"/>
      <c r="Q52" s="32"/>
      <c r="R52" s="32"/>
      <c r="S52" s="32"/>
      <c r="T52" s="1"/>
      <c r="U52" s="1"/>
      <c r="V52" s="1"/>
      <c r="W52" s="1"/>
      <c r="X52" s="1"/>
      <c r="Y52" s="1"/>
      <c r="Z52" s="1"/>
    </row>
    <row r="53" spans="1:26" ht="15" customHeight="1" x14ac:dyDescent="0.35">
      <c r="A53" s="11"/>
      <c r="B53" s="32"/>
      <c r="C53" s="32"/>
      <c r="D53" s="32"/>
      <c r="E53" s="32"/>
      <c r="F53" s="32"/>
      <c r="G53" s="32"/>
      <c r="H53" s="32"/>
      <c r="I53" s="32"/>
      <c r="J53" s="32"/>
      <c r="K53" s="32"/>
      <c r="L53" s="32"/>
      <c r="M53" s="32"/>
      <c r="N53" s="32"/>
      <c r="O53" s="32"/>
      <c r="P53" s="32"/>
      <c r="Q53" s="32"/>
      <c r="R53" s="32"/>
      <c r="S53" s="32"/>
      <c r="T53" s="1"/>
      <c r="U53" s="1"/>
      <c r="V53" s="1"/>
      <c r="W53" s="1"/>
      <c r="X53" s="1"/>
      <c r="Y53" s="1"/>
      <c r="Z53" s="1"/>
    </row>
    <row r="54" spans="1:26" ht="15" customHeight="1" x14ac:dyDescent="0.35">
      <c r="A54" s="11"/>
      <c r="B54" s="32"/>
      <c r="C54" s="32"/>
      <c r="D54" s="32"/>
      <c r="E54" s="32"/>
      <c r="F54" s="32"/>
      <c r="G54" s="32"/>
      <c r="H54" s="32"/>
      <c r="I54" s="32"/>
      <c r="J54" s="32"/>
      <c r="K54" s="32"/>
      <c r="L54" s="32"/>
      <c r="M54" s="32"/>
      <c r="N54" s="32"/>
      <c r="O54" s="32"/>
      <c r="P54" s="32"/>
      <c r="Q54" s="32"/>
      <c r="R54" s="32"/>
      <c r="S54" s="32"/>
      <c r="T54" s="1"/>
      <c r="U54" s="1"/>
      <c r="V54" s="1"/>
      <c r="W54" s="1"/>
      <c r="X54" s="1"/>
      <c r="Y54" s="1"/>
      <c r="Z54" s="1"/>
    </row>
    <row r="55" spans="1:26" ht="15" customHeight="1" x14ac:dyDescent="0.35">
      <c r="A55" s="11"/>
      <c r="B55" s="32"/>
      <c r="C55" s="32"/>
      <c r="D55" s="32"/>
      <c r="E55" s="32"/>
      <c r="F55" s="32"/>
      <c r="G55" s="32"/>
      <c r="H55" s="32"/>
      <c r="I55" s="32"/>
      <c r="J55" s="32"/>
      <c r="K55" s="32"/>
      <c r="L55" s="32"/>
      <c r="M55" s="32"/>
      <c r="N55" s="32"/>
      <c r="O55" s="32"/>
      <c r="P55" s="32"/>
      <c r="Q55" s="32"/>
      <c r="R55" s="32"/>
      <c r="S55" s="32"/>
      <c r="T55" s="1"/>
      <c r="U55" s="1"/>
      <c r="V55" s="1"/>
      <c r="W55" s="1"/>
      <c r="X55" s="1"/>
      <c r="Y55" s="1"/>
      <c r="Z55" s="1"/>
    </row>
    <row r="56" spans="1:26" ht="15" customHeight="1" x14ac:dyDescent="0.35">
      <c r="A56" s="11"/>
      <c r="B56" s="32"/>
      <c r="C56" s="32"/>
      <c r="D56" s="32"/>
      <c r="E56" s="32"/>
      <c r="F56" s="32"/>
      <c r="G56" s="32"/>
      <c r="H56" s="32"/>
      <c r="I56" s="32"/>
      <c r="J56" s="32"/>
      <c r="K56" s="32"/>
      <c r="L56" s="32"/>
      <c r="M56" s="32"/>
      <c r="N56" s="32"/>
      <c r="O56" s="32"/>
      <c r="P56" s="32"/>
      <c r="Q56" s="32"/>
      <c r="R56" s="32"/>
      <c r="S56" s="32"/>
      <c r="T56" s="1"/>
      <c r="U56" s="1"/>
      <c r="V56" s="1"/>
      <c r="W56" s="1"/>
      <c r="X56" s="1"/>
      <c r="Y56" s="1"/>
      <c r="Z56" s="1"/>
    </row>
    <row r="57" spans="1:26" ht="15" customHeight="1" x14ac:dyDescent="0.35">
      <c r="A57" s="11"/>
      <c r="B57" s="32"/>
      <c r="C57" s="32"/>
      <c r="D57" s="32"/>
      <c r="E57" s="32"/>
      <c r="F57" s="32"/>
      <c r="G57" s="32"/>
      <c r="H57" s="32"/>
      <c r="I57" s="32"/>
      <c r="J57" s="32"/>
      <c r="K57" s="32"/>
      <c r="L57" s="32"/>
      <c r="M57" s="32"/>
      <c r="N57" s="32"/>
      <c r="O57" s="32"/>
      <c r="P57" s="32"/>
      <c r="Q57" s="32"/>
      <c r="R57" s="32"/>
      <c r="S57" s="32"/>
      <c r="T57" s="1"/>
      <c r="U57" s="1"/>
      <c r="V57" s="1"/>
      <c r="W57" s="1"/>
      <c r="X57" s="1"/>
      <c r="Y57" s="1"/>
      <c r="Z57" s="1"/>
    </row>
    <row r="58" spans="1:26" ht="15" customHeight="1" x14ac:dyDescent="0.35">
      <c r="A58" s="11"/>
      <c r="B58" s="32"/>
      <c r="C58" s="32"/>
      <c r="D58" s="32"/>
      <c r="E58" s="32"/>
      <c r="F58" s="32"/>
      <c r="G58" s="32"/>
      <c r="H58" s="32"/>
      <c r="I58" s="32"/>
      <c r="J58" s="32"/>
      <c r="K58" s="32"/>
      <c r="L58" s="32"/>
      <c r="M58" s="32"/>
      <c r="N58" s="32"/>
      <c r="O58" s="32"/>
      <c r="P58" s="32"/>
      <c r="Q58" s="32"/>
      <c r="R58" s="32"/>
      <c r="S58" s="32"/>
      <c r="T58" s="1"/>
      <c r="U58" s="1"/>
      <c r="V58" s="1"/>
      <c r="W58" s="1"/>
      <c r="X58" s="1"/>
      <c r="Y58" s="1"/>
      <c r="Z58" s="1"/>
    </row>
    <row r="59" spans="1:26" ht="15" customHeight="1" x14ac:dyDescent="0.35">
      <c r="A59" s="11"/>
      <c r="B59" s="32"/>
      <c r="C59" s="32"/>
      <c r="D59" s="32"/>
      <c r="E59" s="32"/>
      <c r="F59" s="32"/>
      <c r="G59" s="32"/>
      <c r="H59" s="32"/>
      <c r="I59" s="32"/>
      <c r="J59" s="32"/>
      <c r="K59" s="32"/>
      <c r="L59" s="32"/>
      <c r="M59" s="32"/>
      <c r="N59" s="32"/>
      <c r="O59" s="32"/>
      <c r="P59" s="32"/>
      <c r="Q59" s="32"/>
      <c r="R59" s="32"/>
      <c r="S59" s="32"/>
      <c r="T59" s="1"/>
      <c r="U59" s="1"/>
      <c r="V59" s="1"/>
      <c r="W59" s="1"/>
      <c r="X59" s="1"/>
      <c r="Y59" s="1"/>
      <c r="Z59" s="1"/>
    </row>
    <row r="60" spans="1:26" ht="15" customHeight="1" x14ac:dyDescent="0.35">
      <c r="A60" s="11"/>
      <c r="B60" s="32"/>
      <c r="C60" s="32"/>
      <c r="D60" s="32"/>
      <c r="E60" s="32"/>
      <c r="F60" s="32"/>
      <c r="G60" s="32"/>
      <c r="H60" s="32"/>
      <c r="I60" s="32"/>
      <c r="J60" s="32"/>
      <c r="K60" s="32"/>
      <c r="L60" s="32"/>
      <c r="M60" s="32"/>
      <c r="N60" s="32"/>
      <c r="O60" s="32"/>
      <c r="P60" s="32"/>
      <c r="Q60" s="32"/>
      <c r="R60" s="32"/>
      <c r="S60" s="32"/>
      <c r="T60" s="1"/>
      <c r="U60" s="1"/>
      <c r="V60" s="1"/>
      <c r="W60" s="1"/>
      <c r="X60" s="1"/>
      <c r="Y60" s="1"/>
      <c r="Z60" s="1"/>
    </row>
    <row r="61" spans="1:26" ht="15" customHeight="1" x14ac:dyDescent="0.35">
      <c r="A61" s="11"/>
      <c r="B61" s="32"/>
      <c r="C61" s="32"/>
      <c r="D61" s="32"/>
      <c r="E61" s="32"/>
      <c r="F61" s="32"/>
      <c r="G61" s="32"/>
      <c r="H61" s="32"/>
      <c r="I61" s="32"/>
      <c r="J61" s="32"/>
      <c r="K61" s="32"/>
      <c r="L61" s="32"/>
      <c r="M61" s="32"/>
      <c r="N61" s="32"/>
      <c r="O61" s="32"/>
      <c r="P61" s="32"/>
      <c r="Q61" s="32"/>
      <c r="R61" s="32"/>
      <c r="S61" s="32"/>
      <c r="T61" s="1"/>
      <c r="U61" s="1"/>
      <c r="V61" s="1"/>
      <c r="W61" s="1"/>
      <c r="X61" s="1"/>
      <c r="Y61" s="1"/>
      <c r="Z61" s="1"/>
    </row>
    <row r="62" spans="1:26" ht="15" customHeight="1" x14ac:dyDescent="0.35">
      <c r="A62" s="11"/>
      <c r="B62" s="32"/>
      <c r="C62" s="32"/>
      <c r="D62" s="32"/>
      <c r="E62" s="32"/>
      <c r="F62" s="32"/>
      <c r="G62" s="32"/>
      <c r="H62" s="32"/>
      <c r="I62" s="32"/>
      <c r="J62" s="32"/>
      <c r="K62" s="32"/>
      <c r="L62" s="32"/>
      <c r="M62" s="32"/>
      <c r="N62" s="32"/>
      <c r="O62" s="32"/>
      <c r="P62" s="32"/>
      <c r="Q62" s="32"/>
      <c r="R62" s="32"/>
      <c r="S62" s="32"/>
      <c r="T62" s="1"/>
      <c r="U62" s="1"/>
      <c r="V62" s="1"/>
      <c r="W62" s="1"/>
      <c r="X62" s="1"/>
      <c r="Y62" s="1"/>
      <c r="Z62" s="1"/>
    </row>
    <row r="63" spans="1:26" ht="15" customHeight="1" x14ac:dyDescent="0.35">
      <c r="A63" s="11"/>
      <c r="B63" s="32"/>
      <c r="C63" s="32"/>
      <c r="D63" s="32"/>
      <c r="E63" s="32"/>
      <c r="F63" s="32"/>
      <c r="G63" s="32"/>
      <c r="H63" s="32"/>
      <c r="I63" s="32"/>
      <c r="J63" s="32"/>
      <c r="K63" s="32"/>
      <c r="L63" s="32"/>
      <c r="M63" s="32"/>
      <c r="N63" s="32"/>
      <c r="O63" s="32"/>
      <c r="P63" s="32"/>
      <c r="Q63" s="32"/>
      <c r="R63" s="32"/>
      <c r="S63" s="32"/>
      <c r="T63" s="1"/>
      <c r="U63" s="1"/>
      <c r="V63" s="1"/>
      <c r="W63" s="1"/>
      <c r="X63" s="1"/>
      <c r="Y63" s="1"/>
      <c r="Z63" s="1"/>
    </row>
    <row r="64" spans="1:26" ht="15" customHeight="1" x14ac:dyDescent="0.35">
      <c r="A64" s="11"/>
      <c r="B64" s="11"/>
      <c r="C64" s="11"/>
      <c r="D64" s="11"/>
      <c r="E64" s="11"/>
      <c r="F64" s="11"/>
      <c r="G64" s="11"/>
      <c r="H64" s="11"/>
      <c r="I64" s="11"/>
      <c r="J64" s="11"/>
      <c r="K64" s="11"/>
      <c r="L64" s="11"/>
      <c r="M64" s="11"/>
      <c r="N64" s="11"/>
      <c r="O64" s="11"/>
      <c r="P64" s="11"/>
      <c r="Q64" s="11"/>
      <c r="R64" s="11"/>
      <c r="S64" s="11"/>
      <c r="T64" s="1"/>
      <c r="U64" s="1"/>
      <c r="V64" s="1"/>
      <c r="W64" s="1"/>
      <c r="X64" s="1"/>
      <c r="Y64" s="1"/>
      <c r="Z64" s="1"/>
    </row>
    <row r="65" spans="1:26" ht="15" customHeight="1" x14ac:dyDescent="0.35">
      <c r="A65" s="11"/>
      <c r="B65" s="11"/>
      <c r="C65" s="11"/>
      <c r="D65" s="11"/>
      <c r="E65" s="11"/>
      <c r="F65" s="11"/>
      <c r="G65" s="11"/>
      <c r="H65" s="11"/>
      <c r="I65" s="11"/>
      <c r="J65" s="11"/>
      <c r="K65" s="11"/>
      <c r="L65" s="11"/>
      <c r="M65" s="11"/>
      <c r="N65" s="11"/>
      <c r="O65" s="11"/>
      <c r="P65" s="11"/>
      <c r="Q65" s="11"/>
      <c r="R65" s="11"/>
      <c r="S65" s="11"/>
      <c r="T65" s="1"/>
      <c r="U65" s="1"/>
      <c r="V65" s="1"/>
      <c r="W65" s="1"/>
      <c r="X65" s="1"/>
      <c r="Y65" s="1"/>
      <c r="Z65" s="1"/>
    </row>
    <row r="66" spans="1:26" ht="15" customHeight="1" x14ac:dyDescent="0.35">
      <c r="A66" s="11"/>
      <c r="B66" s="11"/>
      <c r="C66" s="11"/>
      <c r="D66" s="11"/>
      <c r="E66" s="11"/>
      <c r="F66" s="11"/>
      <c r="G66" s="11"/>
      <c r="H66" s="11"/>
      <c r="I66" s="11"/>
      <c r="J66" s="11"/>
      <c r="K66" s="11"/>
      <c r="L66" s="11"/>
      <c r="M66" s="11"/>
      <c r="N66" s="11"/>
      <c r="O66" s="11"/>
      <c r="P66" s="11"/>
      <c r="Q66" s="11"/>
      <c r="R66" s="11"/>
      <c r="S66" s="11"/>
      <c r="T66" s="1"/>
      <c r="U66" s="1"/>
      <c r="V66" s="1"/>
      <c r="W66" s="1"/>
      <c r="X66" s="1"/>
      <c r="Y66" s="1"/>
      <c r="Z66" s="1"/>
    </row>
    <row r="67" spans="1:26" ht="15" customHeight="1" x14ac:dyDescent="0.35">
      <c r="A67" s="11"/>
      <c r="B67" s="11"/>
      <c r="C67" s="11"/>
      <c r="D67" s="11"/>
      <c r="E67" s="11"/>
      <c r="F67" s="11"/>
      <c r="G67" s="11"/>
      <c r="H67" s="11"/>
      <c r="I67" s="11"/>
      <c r="J67" s="11"/>
      <c r="K67" s="11"/>
      <c r="L67" s="11"/>
      <c r="M67" s="11"/>
      <c r="N67" s="11"/>
      <c r="O67" s="11"/>
      <c r="P67" s="11"/>
      <c r="Q67" s="11"/>
      <c r="R67" s="11"/>
      <c r="S67" s="11"/>
      <c r="T67" s="1"/>
      <c r="U67" s="1"/>
      <c r="V67" s="1"/>
      <c r="W67" s="1"/>
      <c r="X67" s="1"/>
      <c r="Y67" s="1"/>
      <c r="Z67" s="1"/>
    </row>
    <row r="68" spans="1:26" ht="15" customHeight="1" x14ac:dyDescent="0.35">
      <c r="A68" s="11"/>
      <c r="B68" s="11"/>
      <c r="C68" s="11"/>
      <c r="D68" s="11"/>
      <c r="E68" s="11"/>
      <c r="F68" s="11"/>
      <c r="G68" s="11"/>
      <c r="H68" s="11"/>
      <c r="I68" s="11"/>
      <c r="J68" s="11"/>
      <c r="K68" s="11"/>
      <c r="L68" s="11"/>
      <c r="M68" s="11"/>
      <c r="N68" s="11"/>
      <c r="O68" s="11"/>
      <c r="P68" s="11"/>
      <c r="Q68" s="11"/>
      <c r="R68" s="11"/>
      <c r="S68" s="11"/>
      <c r="T68" s="1"/>
      <c r="U68" s="1"/>
      <c r="V68" s="1"/>
      <c r="W68" s="1"/>
      <c r="X68" s="1"/>
      <c r="Y68" s="1"/>
      <c r="Z68" s="1"/>
    </row>
    <row r="69" spans="1:26" ht="15" customHeight="1" x14ac:dyDescent="0.35">
      <c r="A69" s="11"/>
      <c r="B69" s="11"/>
      <c r="C69" s="11"/>
      <c r="D69" s="11"/>
      <c r="E69" s="11"/>
      <c r="F69" s="11"/>
      <c r="G69" s="11"/>
      <c r="H69" s="11"/>
      <c r="I69" s="11"/>
      <c r="J69" s="11"/>
      <c r="K69" s="11"/>
      <c r="L69" s="11"/>
      <c r="M69" s="11"/>
      <c r="N69" s="11"/>
      <c r="O69" s="11"/>
      <c r="P69" s="11"/>
      <c r="Q69" s="11"/>
      <c r="R69" s="11"/>
      <c r="S69" s="11"/>
      <c r="T69" s="1"/>
      <c r="U69" s="1"/>
      <c r="V69" s="1"/>
      <c r="W69" s="1"/>
      <c r="X69" s="1"/>
      <c r="Y69" s="1"/>
      <c r="Z69" s="1"/>
    </row>
    <row r="70" spans="1:26" ht="15" customHeight="1" x14ac:dyDescent="0.35">
      <c r="A70" s="11"/>
      <c r="B70" s="11"/>
      <c r="C70" s="11"/>
      <c r="D70" s="11"/>
      <c r="E70" s="11"/>
      <c r="F70" s="11"/>
      <c r="G70" s="11"/>
      <c r="H70" s="11"/>
      <c r="I70" s="11"/>
      <c r="J70" s="11"/>
      <c r="K70" s="11"/>
      <c r="L70" s="11"/>
      <c r="M70" s="11"/>
      <c r="N70" s="11"/>
      <c r="O70" s="11"/>
      <c r="P70" s="11"/>
      <c r="Q70" s="11"/>
      <c r="R70" s="11"/>
      <c r="S70" s="11"/>
      <c r="T70" s="1"/>
      <c r="U70" s="1"/>
      <c r="V70" s="1"/>
      <c r="W70" s="1"/>
      <c r="X70" s="1"/>
      <c r="Y70" s="1"/>
      <c r="Z70" s="1"/>
    </row>
    <row r="71" spans="1:26" ht="15" customHeight="1" x14ac:dyDescent="0.35">
      <c r="A71" s="11"/>
      <c r="B71" s="11"/>
      <c r="C71" s="11"/>
      <c r="D71" s="11"/>
      <c r="E71" s="11"/>
      <c r="F71" s="11"/>
      <c r="G71" s="11"/>
      <c r="H71" s="11"/>
      <c r="I71" s="11"/>
      <c r="J71" s="11"/>
      <c r="K71" s="11"/>
      <c r="L71" s="11"/>
      <c r="M71" s="11"/>
      <c r="N71" s="11"/>
      <c r="O71" s="11"/>
      <c r="P71" s="11"/>
      <c r="Q71" s="11"/>
      <c r="R71" s="11"/>
      <c r="S71" s="11"/>
      <c r="T71" s="1"/>
      <c r="U71" s="1"/>
      <c r="V71" s="1"/>
      <c r="W71" s="1"/>
      <c r="X71" s="1"/>
      <c r="Y71" s="1"/>
      <c r="Z71" s="1"/>
    </row>
    <row r="72" spans="1:26" ht="15" customHeight="1" x14ac:dyDescent="0.35">
      <c r="A72" s="11"/>
      <c r="B72" s="11"/>
      <c r="C72" s="11"/>
      <c r="D72" s="11"/>
      <c r="E72" s="11"/>
      <c r="F72" s="11"/>
      <c r="G72" s="11"/>
      <c r="H72" s="11"/>
      <c r="I72" s="11"/>
      <c r="J72" s="11"/>
      <c r="K72" s="11"/>
      <c r="L72" s="11"/>
      <c r="M72" s="11"/>
      <c r="N72" s="11"/>
      <c r="O72" s="11"/>
      <c r="P72" s="11"/>
      <c r="Q72" s="11"/>
      <c r="R72" s="11"/>
      <c r="S72" s="11"/>
      <c r="T72" s="1"/>
      <c r="U72" s="1"/>
      <c r="V72" s="1"/>
      <c r="W72" s="1"/>
      <c r="X72" s="1"/>
      <c r="Y72" s="1"/>
      <c r="Z72" s="1"/>
    </row>
    <row r="73" spans="1:26" ht="15" customHeight="1" x14ac:dyDescent="0.35">
      <c r="A73" s="11"/>
      <c r="B73" s="11"/>
      <c r="C73" s="11"/>
      <c r="D73" s="11"/>
      <c r="E73" s="11"/>
      <c r="F73" s="11"/>
      <c r="G73" s="11"/>
      <c r="H73" s="11"/>
      <c r="I73" s="11"/>
      <c r="J73" s="11"/>
      <c r="K73" s="11"/>
      <c r="L73" s="11"/>
      <c r="M73" s="11"/>
      <c r="N73" s="11"/>
      <c r="O73" s="11"/>
      <c r="P73" s="11"/>
      <c r="Q73" s="11"/>
      <c r="R73" s="11"/>
      <c r="S73" s="11"/>
      <c r="T73" s="1"/>
      <c r="U73" s="1"/>
      <c r="V73" s="1"/>
      <c r="W73" s="1"/>
      <c r="X73" s="1"/>
      <c r="Y73" s="1"/>
      <c r="Z73" s="1"/>
    </row>
    <row r="74" spans="1:26" ht="15" customHeight="1" x14ac:dyDescent="0.35">
      <c r="A74" s="11"/>
      <c r="B74" s="11"/>
      <c r="C74" s="11"/>
      <c r="D74" s="11"/>
      <c r="E74" s="11"/>
      <c r="F74" s="11"/>
      <c r="G74" s="11"/>
      <c r="H74" s="11"/>
      <c r="I74" s="11"/>
      <c r="J74" s="11"/>
      <c r="K74" s="11"/>
      <c r="L74" s="11"/>
      <c r="M74" s="11"/>
      <c r="N74" s="11"/>
      <c r="O74" s="11"/>
      <c r="P74" s="11"/>
      <c r="Q74" s="11"/>
      <c r="R74" s="11"/>
      <c r="S74" s="11"/>
      <c r="T74" s="1"/>
      <c r="U74" s="1"/>
      <c r="V74" s="1"/>
      <c r="W74" s="1"/>
      <c r="X74" s="1"/>
      <c r="Y74" s="1"/>
      <c r="Z74" s="1"/>
    </row>
    <row r="75" spans="1:26" ht="15" customHeight="1" x14ac:dyDescent="0.35">
      <c r="A75" s="11"/>
      <c r="B75" s="11"/>
      <c r="C75" s="11"/>
      <c r="D75" s="11"/>
      <c r="E75" s="11"/>
      <c r="F75" s="11"/>
      <c r="G75" s="11"/>
      <c r="H75" s="11"/>
      <c r="I75" s="11"/>
      <c r="J75" s="11"/>
      <c r="K75" s="11"/>
      <c r="L75" s="11"/>
      <c r="M75" s="11"/>
      <c r="N75" s="11"/>
      <c r="O75" s="11"/>
      <c r="P75" s="11"/>
      <c r="Q75" s="11"/>
      <c r="R75" s="11"/>
      <c r="S75" s="11"/>
      <c r="T75" s="1"/>
      <c r="U75" s="1"/>
      <c r="V75" s="1"/>
      <c r="W75" s="1"/>
      <c r="X75" s="1"/>
      <c r="Y75" s="1"/>
      <c r="Z75" s="1"/>
    </row>
    <row r="76" spans="1:26" ht="15" customHeight="1" x14ac:dyDescent="0.35">
      <c r="A76" s="11"/>
      <c r="B76" s="11"/>
      <c r="C76" s="11"/>
      <c r="D76" s="11"/>
      <c r="E76" s="11"/>
      <c r="F76" s="11"/>
      <c r="G76" s="11"/>
      <c r="H76" s="11"/>
      <c r="I76" s="11"/>
      <c r="J76" s="11"/>
      <c r="K76" s="11"/>
      <c r="L76" s="11"/>
      <c r="M76" s="11"/>
      <c r="N76" s="11"/>
      <c r="O76" s="11"/>
      <c r="P76" s="11"/>
      <c r="Q76" s="11"/>
      <c r="R76" s="11"/>
      <c r="S76" s="11"/>
      <c r="T76" s="1"/>
      <c r="U76" s="1"/>
      <c r="V76" s="1"/>
      <c r="W76" s="1"/>
      <c r="X76" s="1"/>
      <c r="Y76" s="1"/>
      <c r="Z76" s="1"/>
    </row>
    <row r="77" spans="1:26" ht="15" customHeight="1" x14ac:dyDescent="0.35">
      <c r="A77" s="11"/>
      <c r="B77" s="11"/>
      <c r="C77" s="11"/>
      <c r="D77" s="11"/>
      <c r="E77" s="11"/>
      <c r="F77" s="11"/>
      <c r="G77" s="11"/>
      <c r="H77" s="11"/>
      <c r="I77" s="11"/>
      <c r="J77" s="11"/>
      <c r="K77" s="11"/>
      <c r="L77" s="11"/>
      <c r="M77" s="11"/>
      <c r="N77" s="11"/>
      <c r="O77" s="11"/>
      <c r="P77" s="11"/>
      <c r="Q77" s="11"/>
      <c r="R77" s="11"/>
      <c r="S77" s="11"/>
      <c r="T77" s="1"/>
      <c r="U77" s="1"/>
      <c r="V77" s="1"/>
      <c r="W77" s="1"/>
      <c r="X77" s="1"/>
      <c r="Y77" s="1"/>
      <c r="Z77" s="1"/>
    </row>
    <row r="78" spans="1:26" ht="15" customHeight="1" x14ac:dyDescent="0.35">
      <c r="A78" s="11"/>
      <c r="B78" s="11"/>
      <c r="C78" s="11"/>
      <c r="D78" s="11"/>
      <c r="E78" s="11"/>
      <c r="F78" s="11"/>
      <c r="G78" s="11"/>
      <c r="H78" s="11"/>
      <c r="I78" s="11"/>
      <c r="J78" s="11"/>
      <c r="K78" s="11"/>
      <c r="L78" s="11"/>
      <c r="M78" s="11"/>
      <c r="N78" s="11"/>
      <c r="O78" s="11"/>
      <c r="P78" s="11"/>
      <c r="Q78" s="11"/>
      <c r="R78" s="11"/>
      <c r="S78" s="11"/>
      <c r="T78" s="1"/>
      <c r="U78" s="1"/>
      <c r="V78" s="1"/>
      <c r="W78" s="1"/>
      <c r="X78" s="1"/>
      <c r="Y78" s="1"/>
      <c r="Z78" s="1"/>
    </row>
    <row r="79" spans="1:26" ht="15" customHeight="1" x14ac:dyDescent="0.35">
      <c r="A79" s="11"/>
      <c r="B79" s="11"/>
      <c r="C79" s="11"/>
      <c r="D79" s="11"/>
      <c r="E79" s="11"/>
      <c r="F79" s="11"/>
      <c r="G79" s="11"/>
      <c r="H79" s="11"/>
      <c r="I79" s="11"/>
      <c r="J79" s="11"/>
      <c r="K79" s="11"/>
      <c r="L79" s="11"/>
      <c r="M79" s="11"/>
      <c r="N79" s="11"/>
      <c r="O79" s="11"/>
      <c r="P79" s="11"/>
      <c r="Q79" s="11"/>
      <c r="R79" s="11"/>
      <c r="S79" s="11"/>
      <c r="T79" s="1"/>
      <c r="U79" s="1"/>
      <c r="V79" s="1"/>
      <c r="W79" s="1"/>
      <c r="X79" s="1"/>
      <c r="Y79" s="1"/>
      <c r="Z79" s="1"/>
    </row>
    <row r="80" spans="1:26" ht="15" customHeight="1" x14ac:dyDescent="0.35">
      <c r="A80" s="11"/>
      <c r="B80" s="11"/>
      <c r="C80" s="11"/>
      <c r="D80" s="11"/>
      <c r="E80" s="11"/>
      <c r="F80" s="11"/>
      <c r="G80" s="11"/>
      <c r="H80" s="11"/>
      <c r="I80" s="11"/>
      <c r="J80" s="11"/>
      <c r="K80" s="11"/>
      <c r="L80" s="11"/>
      <c r="M80" s="11"/>
      <c r="N80" s="11"/>
      <c r="O80" s="11"/>
      <c r="P80" s="11"/>
      <c r="Q80" s="11"/>
      <c r="R80" s="11"/>
      <c r="S80" s="11"/>
      <c r="T80" s="1"/>
      <c r="U80" s="1"/>
      <c r="V80" s="1"/>
      <c r="W80" s="1"/>
      <c r="X80" s="1"/>
      <c r="Y80" s="1"/>
      <c r="Z80" s="1"/>
    </row>
    <row r="81" spans="1:26" ht="15" customHeight="1" x14ac:dyDescent="0.35">
      <c r="A81" s="11"/>
      <c r="B81" s="11"/>
      <c r="C81" s="11"/>
      <c r="D81" s="11"/>
      <c r="E81" s="11"/>
      <c r="F81" s="11"/>
      <c r="G81" s="11"/>
      <c r="H81" s="11"/>
      <c r="I81" s="11"/>
      <c r="J81" s="11"/>
      <c r="K81" s="11"/>
      <c r="L81" s="11"/>
      <c r="M81" s="11"/>
      <c r="N81" s="11"/>
      <c r="O81" s="11"/>
      <c r="P81" s="11"/>
      <c r="Q81" s="11"/>
      <c r="R81" s="11"/>
      <c r="S81" s="11"/>
      <c r="T81" s="1"/>
      <c r="U81" s="1"/>
      <c r="V81" s="1"/>
      <c r="W81" s="1"/>
      <c r="X81" s="1"/>
      <c r="Y81" s="1"/>
      <c r="Z81" s="1"/>
    </row>
    <row r="82" spans="1:26" ht="15" customHeight="1" x14ac:dyDescent="0.35">
      <c r="A82" s="11"/>
      <c r="B82" s="11"/>
      <c r="C82" s="11"/>
      <c r="D82" s="11"/>
      <c r="E82" s="11"/>
      <c r="F82" s="11"/>
      <c r="G82" s="11"/>
      <c r="H82" s="11"/>
      <c r="I82" s="11"/>
      <c r="J82" s="11"/>
      <c r="K82" s="11"/>
      <c r="L82" s="11"/>
      <c r="M82" s="11"/>
      <c r="N82" s="11"/>
      <c r="O82" s="11"/>
      <c r="P82" s="11"/>
      <c r="Q82" s="11"/>
      <c r="R82" s="11"/>
      <c r="S82" s="11"/>
      <c r="T82" s="1"/>
      <c r="U82" s="1"/>
      <c r="V82" s="1"/>
      <c r="W82" s="1"/>
      <c r="X82" s="1"/>
      <c r="Y82" s="1"/>
      <c r="Z82" s="1"/>
    </row>
    <row r="83" spans="1:26" ht="15" customHeight="1" x14ac:dyDescent="0.35">
      <c r="A83" s="11"/>
      <c r="B83" s="11"/>
      <c r="C83" s="11"/>
      <c r="D83" s="11"/>
      <c r="E83" s="11"/>
      <c r="F83" s="11"/>
      <c r="G83" s="11"/>
      <c r="H83" s="11"/>
      <c r="I83" s="11"/>
      <c r="J83" s="11"/>
      <c r="K83" s="11"/>
      <c r="L83" s="11"/>
      <c r="M83" s="11"/>
      <c r="N83" s="11"/>
      <c r="O83" s="11"/>
      <c r="P83" s="11"/>
      <c r="Q83" s="11"/>
      <c r="R83" s="11"/>
      <c r="S83" s="11"/>
      <c r="T83" s="1"/>
      <c r="U83" s="1"/>
      <c r="V83" s="1"/>
      <c r="W83" s="1"/>
      <c r="X83" s="1"/>
      <c r="Y83" s="1"/>
      <c r="Z83" s="1"/>
    </row>
    <row r="84" spans="1:26" ht="15" customHeight="1" x14ac:dyDescent="0.35">
      <c r="A84" s="11"/>
      <c r="B84" s="11"/>
      <c r="C84" s="11"/>
      <c r="D84" s="11"/>
      <c r="E84" s="11"/>
      <c r="F84" s="11"/>
      <c r="G84" s="11"/>
      <c r="H84" s="11"/>
      <c r="I84" s="11"/>
      <c r="J84" s="11"/>
      <c r="K84" s="11"/>
      <c r="L84" s="11"/>
      <c r="M84" s="11"/>
      <c r="N84" s="11"/>
      <c r="O84" s="11"/>
      <c r="P84" s="11"/>
      <c r="Q84" s="11"/>
      <c r="R84" s="11"/>
      <c r="S84" s="11"/>
      <c r="T84" s="1"/>
      <c r="U84" s="1"/>
      <c r="V84" s="1"/>
      <c r="W84" s="1"/>
      <c r="X84" s="1"/>
      <c r="Y84" s="1"/>
      <c r="Z84" s="1"/>
    </row>
    <row r="85" spans="1:26" ht="15" customHeight="1" x14ac:dyDescent="0.35">
      <c r="A85" s="11"/>
      <c r="B85" s="11"/>
      <c r="C85" s="11"/>
      <c r="D85" s="11"/>
      <c r="E85" s="11"/>
      <c r="F85" s="11"/>
      <c r="G85" s="11"/>
      <c r="H85" s="11"/>
      <c r="I85" s="11"/>
      <c r="J85" s="11"/>
      <c r="K85" s="11"/>
      <c r="L85" s="11"/>
      <c r="M85" s="11"/>
      <c r="N85" s="11"/>
      <c r="O85" s="11"/>
      <c r="P85" s="11"/>
      <c r="Q85" s="11"/>
      <c r="R85" s="11"/>
      <c r="S85" s="11"/>
      <c r="T85" s="1"/>
      <c r="U85" s="1"/>
      <c r="V85" s="1"/>
      <c r="W85" s="1"/>
      <c r="X85" s="1"/>
      <c r="Y85" s="1"/>
      <c r="Z85" s="1"/>
    </row>
    <row r="86" spans="1:26" ht="15" customHeight="1" x14ac:dyDescent="0.35">
      <c r="A86" s="11"/>
      <c r="B86" s="11"/>
      <c r="C86" s="11"/>
      <c r="D86" s="11"/>
      <c r="E86" s="11"/>
      <c r="F86" s="11"/>
      <c r="G86" s="11"/>
      <c r="H86" s="11"/>
      <c r="I86" s="11"/>
      <c r="J86" s="11"/>
      <c r="K86" s="11"/>
      <c r="L86" s="11"/>
      <c r="M86" s="11"/>
      <c r="N86" s="11"/>
      <c r="O86" s="11"/>
      <c r="P86" s="11"/>
      <c r="Q86" s="11"/>
      <c r="R86" s="11"/>
      <c r="S86" s="11"/>
      <c r="T86" s="1"/>
      <c r="U86" s="1"/>
      <c r="V86" s="1"/>
      <c r="W86" s="1"/>
      <c r="X86" s="1"/>
      <c r="Y86" s="1"/>
      <c r="Z86" s="1"/>
    </row>
    <row r="87" spans="1:26" ht="15" customHeight="1" x14ac:dyDescent="0.35">
      <c r="A87" s="11"/>
      <c r="B87" s="11"/>
      <c r="C87" s="11"/>
      <c r="D87" s="11"/>
      <c r="E87" s="11"/>
      <c r="F87" s="11"/>
      <c r="G87" s="11"/>
      <c r="H87" s="11"/>
      <c r="I87" s="11"/>
      <c r="J87" s="11"/>
      <c r="K87" s="11"/>
      <c r="L87" s="11"/>
      <c r="M87" s="11"/>
      <c r="N87" s="11"/>
      <c r="O87" s="11"/>
      <c r="P87" s="11"/>
      <c r="Q87" s="11"/>
      <c r="R87" s="11"/>
      <c r="S87" s="11"/>
      <c r="T87" s="1"/>
      <c r="U87" s="1"/>
      <c r="V87" s="1"/>
      <c r="W87" s="1"/>
      <c r="X87" s="1"/>
      <c r="Y87" s="1"/>
      <c r="Z87" s="1"/>
    </row>
    <row r="88" spans="1:26" ht="15" customHeight="1" x14ac:dyDescent="0.35">
      <c r="A88" s="11"/>
      <c r="B88" s="11"/>
      <c r="C88" s="11"/>
      <c r="D88" s="11"/>
      <c r="E88" s="11"/>
      <c r="F88" s="11"/>
      <c r="G88" s="11"/>
      <c r="H88" s="11"/>
      <c r="I88" s="11"/>
      <c r="J88" s="11"/>
      <c r="K88" s="11"/>
      <c r="L88" s="11"/>
      <c r="M88" s="11"/>
      <c r="N88" s="11"/>
      <c r="O88" s="11"/>
      <c r="P88" s="11"/>
      <c r="Q88" s="11"/>
      <c r="R88" s="11"/>
      <c r="S88" s="11"/>
      <c r="T88" s="1"/>
      <c r="U88" s="1"/>
      <c r="V88" s="1"/>
      <c r="W88" s="1"/>
      <c r="X88" s="1"/>
      <c r="Y88" s="1"/>
      <c r="Z88" s="1"/>
    </row>
    <row r="89" spans="1:26" ht="15" customHeight="1" x14ac:dyDescent="0.35">
      <c r="A89" s="11"/>
      <c r="B89" s="11"/>
      <c r="C89" s="11"/>
      <c r="D89" s="11"/>
      <c r="E89" s="11"/>
      <c r="F89" s="11"/>
      <c r="G89" s="11"/>
      <c r="H89" s="11"/>
      <c r="I89" s="11"/>
      <c r="J89" s="11"/>
      <c r="K89" s="11"/>
      <c r="L89" s="11"/>
      <c r="M89" s="11"/>
      <c r="N89" s="11"/>
      <c r="O89" s="11"/>
      <c r="P89" s="11"/>
      <c r="Q89" s="11"/>
      <c r="R89" s="11"/>
      <c r="S89" s="11"/>
      <c r="T89" s="1"/>
      <c r="U89" s="1"/>
      <c r="V89" s="1"/>
      <c r="W89" s="1"/>
      <c r="X89" s="1"/>
      <c r="Y89" s="1"/>
      <c r="Z89" s="1"/>
    </row>
    <row r="90" spans="1:26" ht="15" customHeight="1" x14ac:dyDescent="0.35">
      <c r="A90" s="11"/>
      <c r="B90" s="11"/>
      <c r="C90" s="11"/>
      <c r="D90" s="11"/>
      <c r="E90" s="11"/>
      <c r="F90" s="11"/>
      <c r="G90" s="11"/>
      <c r="H90" s="11"/>
      <c r="I90" s="11"/>
      <c r="J90" s="11"/>
      <c r="K90" s="11"/>
      <c r="L90" s="11"/>
      <c r="M90" s="11"/>
      <c r="N90" s="11"/>
      <c r="O90" s="11"/>
      <c r="P90" s="11"/>
      <c r="Q90" s="11"/>
      <c r="R90" s="11"/>
      <c r="S90" s="11"/>
      <c r="T90" s="1"/>
      <c r="U90" s="1"/>
      <c r="V90" s="1"/>
      <c r="W90" s="1"/>
      <c r="X90" s="1"/>
      <c r="Y90" s="1"/>
      <c r="Z90" s="1"/>
    </row>
    <row r="91" spans="1:26" ht="15" customHeight="1" x14ac:dyDescent="0.35">
      <c r="A91" s="11"/>
      <c r="B91" s="11"/>
      <c r="C91" s="11"/>
      <c r="D91" s="11"/>
      <c r="E91" s="11"/>
      <c r="F91" s="11"/>
      <c r="G91" s="11"/>
      <c r="H91" s="11"/>
      <c r="I91" s="11"/>
      <c r="J91" s="11"/>
      <c r="K91" s="11"/>
      <c r="L91" s="11"/>
      <c r="M91" s="11"/>
      <c r="N91" s="11"/>
      <c r="O91" s="11"/>
      <c r="P91" s="11"/>
      <c r="Q91" s="11"/>
      <c r="R91" s="11"/>
      <c r="S91" s="11"/>
      <c r="T91" s="1"/>
      <c r="U91" s="1"/>
      <c r="V91" s="1"/>
      <c r="W91" s="1"/>
      <c r="X91" s="1"/>
      <c r="Y91" s="1"/>
      <c r="Z91" s="1"/>
    </row>
    <row r="92" spans="1:26" ht="15" customHeight="1" x14ac:dyDescent="0.35">
      <c r="A92" s="11"/>
      <c r="B92" s="11"/>
      <c r="C92" s="11"/>
      <c r="D92" s="11"/>
      <c r="E92" s="11"/>
      <c r="F92" s="11"/>
      <c r="G92" s="11"/>
      <c r="H92" s="11"/>
      <c r="I92" s="11"/>
      <c r="J92" s="11"/>
      <c r="K92" s="11"/>
      <c r="L92" s="11"/>
      <c r="M92" s="11"/>
      <c r="N92" s="11"/>
      <c r="O92" s="11"/>
      <c r="P92" s="11"/>
      <c r="Q92" s="11"/>
      <c r="R92" s="11"/>
      <c r="S92" s="11"/>
      <c r="T92" s="1"/>
      <c r="U92" s="1"/>
      <c r="V92" s="1"/>
      <c r="W92" s="1"/>
      <c r="X92" s="1"/>
      <c r="Y92" s="1"/>
      <c r="Z92" s="1"/>
    </row>
    <row r="93" spans="1:26" ht="15" customHeight="1" x14ac:dyDescent="0.35">
      <c r="A93" s="11"/>
      <c r="B93" s="11"/>
      <c r="C93" s="11"/>
      <c r="D93" s="11"/>
      <c r="E93" s="11"/>
      <c r="F93" s="11"/>
      <c r="G93" s="11"/>
      <c r="H93" s="11"/>
      <c r="I93" s="11"/>
      <c r="J93" s="11"/>
      <c r="K93" s="11"/>
      <c r="L93" s="11"/>
      <c r="M93" s="11"/>
      <c r="N93" s="11"/>
      <c r="O93" s="11"/>
      <c r="P93" s="11"/>
      <c r="Q93" s="11"/>
      <c r="R93" s="11"/>
      <c r="S93" s="11"/>
      <c r="T93" s="1"/>
      <c r="U93" s="1"/>
      <c r="V93" s="1"/>
      <c r="W93" s="1"/>
      <c r="X93" s="1"/>
      <c r="Y93" s="1"/>
      <c r="Z93" s="1"/>
    </row>
    <row r="94" spans="1:26" ht="15" customHeight="1" x14ac:dyDescent="0.35">
      <c r="A94" s="11"/>
      <c r="B94" s="11"/>
      <c r="C94" s="11"/>
      <c r="D94" s="11"/>
      <c r="E94" s="11"/>
      <c r="F94" s="11"/>
      <c r="G94" s="11"/>
      <c r="H94" s="11"/>
      <c r="I94" s="11"/>
      <c r="J94" s="11"/>
      <c r="K94" s="11"/>
      <c r="L94" s="11"/>
      <c r="M94" s="11"/>
      <c r="N94" s="11"/>
      <c r="O94" s="11"/>
      <c r="P94" s="11"/>
      <c r="Q94" s="11"/>
      <c r="R94" s="11"/>
      <c r="S94" s="11"/>
      <c r="T94" s="1"/>
      <c r="U94" s="1"/>
      <c r="V94" s="1"/>
      <c r="W94" s="1"/>
      <c r="X94" s="1"/>
      <c r="Y94" s="1"/>
      <c r="Z94" s="1"/>
    </row>
    <row r="95" spans="1:26" ht="15" customHeight="1" x14ac:dyDescent="0.35">
      <c r="A95" s="11"/>
      <c r="B95" s="11"/>
      <c r="C95" s="11"/>
      <c r="D95" s="11"/>
      <c r="E95" s="11"/>
      <c r="F95" s="11"/>
      <c r="G95" s="11"/>
      <c r="H95" s="11"/>
      <c r="I95" s="11"/>
      <c r="J95" s="11"/>
      <c r="K95" s="11"/>
      <c r="L95" s="11"/>
      <c r="M95" s="11"/>
      <c r="N95" s="11"/>
      <c r="O95" s="11"/>
      <c r="P95" s="11"/>
      <c r="Q95" s="11"/>
      <c r="R95" s="11"/>
      <c r="S95" s="11"/>
      <c r="T95" s="1"/>
      <c r="U95" s="1"/>
      <c r="V95" s="1"/>
      <c r="W95" s="1"/>
      <c r="X95" s="1"/>
      <c r="Y95" s="1"/>
      <c r="Z95" s="1"/>
    </row>
    <row r="96" spans="1:26" ht="15" customHeight="1" x14ac:dyDescent="0.35">
      <c r="A96" s="11"/>
      <c r="B96" s="11"/>
      <c r="C96" s="11"/>
      <c r="D96" s="11"/>
      <c r="E96" s="11"/>
      <c r="F96" s="11"/>
      <c r="G96" s="11"/>
      <c r="H96" s="11"/>
      <c r="I96" s="11"/>
      <c r="J96" s="11"/>
      <c r="K96" s="11"/>
      <c r="L96" s="11"/>
      <c r="M96" s="11"/>
      <c r="N96" s="11"/>
      <c r="O96" s="11"/>
      <c r="P96" s="11"/>
      <c r="Q96" s="11"/>
      <c r="R96" s="11"/>
      <c r="S96" s="11"/>
      <c r="T96" s="1"/>
      <c r="U96" s="1"/>
      <c r="V96" s="1"/>
      <c r="W96" s="1"/>
      <c r="X96" s="1"/>
      <c r="Y96" s="1"/>
      <c r="Z96" s="1"/>
    </row>
    <row r="97" spans="1:26" ht="15" customHeight="1" x14ac:dyDescent="0.35">
      <c r="A97" s="11"/>
      <c r="B97" s="11"/>
      <c r="C97" s="11"/>
      <c r="D97" s="11"/>
      <c r="E97" s="11"/>
      <c r="F97" s="11"/>
      <c r="G97" s="11"/>
      <c r="H97" s="11"/>
      <c r="I97" s="11"/>
      <c r="J97" s="11"/>
      <c r="K97" s="11"/>
      <c r="L97" s="11"/>
      <c r="M97" s="11"/>
      <c r="N97" s="11"/>
      <c r="O97" s="11"/>
      <c r="P97" s="11"/>
      <c r="Q97" s="11"/>
      <c r="R97" s="11"/>
      <c r="S97" s="11"/>
      <c r="T97" s="1"/>
      <c r="U97" s="1"/>
      <c r="V97" s="1"/>
      <c r="W97" s="1"/>
      <c r="X97" s="1"/>
      <c r="Y97" s="1"/>
      <c r="Z97" s="1"/>
    </row>
    <row r="98" spans="1:26" ht="15" customHeight="1" x14ac:dyDescent="0.35">
      <c r="A98" s="11"/>
      <c r="B98" s="11"/>
      <c r="C98" s="11"/>
      <c r="D98" s="11"/>
      <c r="E98" s="11"/>
      <c r="F98" s="11"/>
      <c r="G98" s="11"/>
      <c r="H98" s="11"/>
      <c r="I98" s="11"/>
      <c r="J98" s="11"/>
      <c r="K98" s="11"/>
      <c r="L98" s="11"/>
      <c r="M98" s="11"/>
      <c r="N98" s="11"/>
      <c r="O98" s="11"/>
      <c r="P98" s="11"/>
      <c r="Q98" s="11"/>
      <c r="R98" s="11"/>
      <c r="S98" s="11"/>
      <c r="T98" s="1"/>
      <c r="U98" s="1"/>
      <c r="V98" s="1"/>
      <c r="W98" s="1"/>
      <c r="X98" s="1"/>
      <c r="Y98" s="1"/>
      <c r="Z98" s="1"/>
    </row>
    <row r="99" spans="1:26" ht="15" customHeight="1" x14ac:dyDescent="0.35">
      <c r="A99" s="11"/>
      <c r="B99" s="11"/>
      <c r="C99" s="11"/>
      <c r="D99" s="11"/>
      <c r="E99" s="11"/>
      <c r="F99" s="11"/>
      <c r="G99" s="11"/>
      <c r="H99" s="11"/>
      <c r="I99" s="11"/>
      <c r="J99" s="11"/>
      <c r="K99" s="11"/>
      <c r="L99" s="11"/>
      <c r="M99" s="11"/>
      <c r="N99" s="11"/>
      <c r="O99" s="11"/>
      <c r="P99" s="11"/>
      <c r="Q99" s="11"/>
      <c r="R99" s="11"/>
      <c r="S99" s="11"/>
      <c r="T99" s="1"/>
      <c r="U99" s="1"/>
      <c r="V99" s="1"/>
      <c r="W99" s="1"/>
      <c r="X99" s="1"/>
      <c r="Y99" s="1"/>
      <c r="Z99" s="1"/>
    </row>
    <row r="100" spans="1:26" ht="15" customHeight="1" x14ac:dyDescent="0.35">
      <c r="A100" s="11"/>
      <c r="B100" s="11"/>
      <c r="C100" s="11"/>
      <c r="D100" s="11"/>
      <c r="E100" s="11"/>
      <c r="F100" s="11"/>
      <c r="G100" s="11"/>
      <c r="H100" s="11"/>
      <c r="I100" s="11"/>
      <c r="J100" s="11"/>
      <c r="K100" s="11"/>
      <c r="L100" s="11"/>
      <c r="M100" s="11"/>
      <c r="N100" s="11"/>
      <c r="O100" s="11"/>
      <c r="P100" s="11"/>
      <c r="Q100" s="11"/>
      <c r="R100" s="11"/>
      <c r="S100" s="11"/>
      <c r="T100" s="1"/>
      <c r="U100" s="1"/>
      <c r="V100" s="1"/>
      <c r="W100" s="1"/>
      <c r="X100" s="1"/>
      <c r="Y100" s="1"/>
      <c r="Z100" s="1"/>
    </row>
    <row r="101" spans="1:26" ht="15" customHeight="1" x14ac:dyDescent="0.35">
      <c r="A101" s="11"/>
      <c r="B101" s="11"/>
      <c r="C101" s="11"/>
      <c r="D101" s="11"/>
      <c r="E101" s="11"/>
      <c r="F101" s="11"/>
      <c r="G101" s="11"/>
      <c r="H101" s="11"/>
      <c r="I101" s="11"/>
      <c r="J101" s="11"/>
      <c r="K101" s="11"/>
      <c r="L101" s="11"/>
      <c r="M101" s="11"/>
      <c r="N101" s="11"/>
      <c r="O101" s="11"/>
      <c r="P101" s="11"/>
      <c r="Q101" s="11"/>
      <c r="R101" s="11"/>
      <c r="S101" s="11"/>
      <c r="T101" s="1"/>
      <c r="U101" s="1"/>
      <c r="V101" s="1"/>
      <c r="W101" s="1"/>
      <c r="X101" s="1"/>
      <c r="Y101" s="1"/>
      <c r="Z101" s="1"/>
    </row>
    <row r="102" spans="1:26" ht="15" customHeight="1" x14ac:dyDescent="0.35">
      <c r="A102" s="11"/>
      <c r="B102" s="11"/>
      <c r="C102" s="11"/>
      <c r="D102" s="11"/>
      <c r="E102" s="11"/>
      <c r="F102" s="11"/>
      <c r="G102" s="11"/>
      <c r="H102" s="11"/>
      <c r="I102" s="11"/>
      <c r="J102" s="11"/>
      <c r="K102" s="11"/>
      <c r="L102" s="11"/>
      <c r="M102" s="11"/>
      <c r="N102" s="11"/>
      <c r="O102" s="11"/>
      <c r="P102" s="11"/>
      <c r="Q102" s="11"/>
      <c r="R102" s="11"/>
      <c r="S102" s="11"/>
      <c r="T102" s="1"/>
      <c r="U102" s="1"/>
      <c r="V102" s="1"/>
      <c r="W102" s="1"/>
      <c r="X102" s="1"/>
      <c r="Y102" s="1"/>
      <c r="Z102" s="1"/>
    </row>
    <row r="103" spans="1:26" ht="15" customHeight="1" x14ac:dyDescent="0.35">
      <c r="A103" s="11"/>
      <c r="B103" s="11"/>
      <c r="C103" s="11"/>
      <c r="D103" s="11"/>
      <c r="E103" s="11"/>
      <c r="F103" s="11"/>
      <c r="G103" s="11"/>
      <c r="H103" s="11"/>
      <c r="I103" s="11"/>
      <c r="J103" s="11"/>
      <c r="K103" s="11"/>
      <c r="L103" s="11"/>
      <c r="M103" s="11"/>
      <c r="N103" s="11"/>
      <c r="O103" s="11"/>
      <c r="P103" s="11"/>
      <c r="Q103" s="11"/>
      <c r="R103" s="11"/>
      <c r="S103" s="11"/>
      <c r="T103" s="1"/>
      <c r="U103" s="1"/>
      <c r="V103" s="1"/>
      <c r="W103" s="1"/>
      <c r="X103" s="1"/>
      <c r="Y103" s="1"/>
      <c r="Z103" s="1"/>
    </row>
    <row r="104" spans="1:26" ht="15" customHeight="1" x14ac:dyDescent="0.35">
      <c r="A104" s="11"/>
      <c r="B104" s="11"/>
      <c r="C104" s="11"/>
      <c r="D104" s="11"/>
      <c r="E104" s="11"/>
      <c r="F104" s="11"/>
      <c r="G104" s="11"/>
      <c r="H104" s="11"/>
      <c r="I104" s="11"/>
      <c r="J104" s="11"/>
      <c r="K104" s="11"/>
      <c r="L104" s="11"/>
      <c r="M104" s="11"/>
      <c r="N104" s="11"/>
      <c r="O104" s="11"/>
      <c r="P104" s="11"/>
      <c r="Q104" s="11"/>
      <c r="R104" s="11"/>
      <c r="S104" s="11"/>
      <c r="T104" s="1"/>
      <c r="U104" s="1"/>
      <c r="V104" s="1"/>
      <c r="W104" s="1"/>
      <c r="X104" s="1"/>
      <c r="Y104" s="1"/>
      <c r="Z104" s="1"/>
    </row>
    <row r="105" spans="1:26" ht="15" customHeight="1" x14ac:dyDescent="0.35">
      <c r="A105" s="11"/>
      <c r="B105" s="11"/>
      <c r="C105" s="11"/>
      <c r="D105" s="11"/>
      <c r="E105" s="11"/>
      <c r="F105" s="11"/>
      <c r="G105" s="11"/>
      <c r="H105" s="11"/>
      <c r="I105" s="11"/>
      <c r="J105" s="11"/>
      <c r="K105" s="11"/>
      <c r="L105" s="11"/>
      <c r="M105" s="11"/>
      <c r="N105" s="11"/>
      <c r="O105" s="11"/>
      <c r="P105" s="11"/>
      <c r="Q105" s="11"/>
      <c r="R105" s="11"/>
      <c r="S105" s="11"/>
      <c r="T105" s="1"/>
      <c r="U105" s="1"/>
      <c r="V105" s="1"/>
      <c r="W105" s="1"/>
      <c r="X105" s="1"/>
      <c r="Y105" s="1"/>
      <c r="Z105" s="1"/>
    </row>
    <row r="106" spans="1:26" ht="15" customHeight="1" x14ac:dyDescent="0.35">
      <c r="A106" s="11"/>
      <c r="B106" s="11"/>
      <c r="C106" s="11"/>
      <c r="D106" s="11"/>
      <c r="E106" s="11"/>
      <c r="F106" s="11"/>
      <c r="G106" s="11"/>
      <c r="H106" s="11"/>
      <c r="I106" s="11"/>
      <c r="J106" s="11"/>
      <c r="K106" s="11"/>
      <c r="L106" s="11"/>
      <c r="M106" s="11"/>
      <c r="N106" s="11"/>
      <c r="O106" s="11"/>
      <c r="P106" s="11"/>
      <c r="Q106" s="11"/>
      <c r="R106" s="11"/>
      <c r="S106" s="11"/>
      <c r="T106" s="1"/>
      <c r="U106" s="1"/>
      <c r="V106" s="1"/>
      <c r="W106" s="1"/>
      <c r="X106" s="1"/>
      <c r="Y106" s="1"/>
      <c r="Z106" s="1"/>
    </row>
    <row r="107" spans="1:26" ht="15" customHeight="1" x14ac:dyDescent="0.35">
      <c r="A107" s="11"/>
      <c r="B107" s="11"/>
      <c r="C107" s="11"/>
      <c r="D107" s="11"/>
      <c r="E107" s="11"/>
      <c r="F107" s="11"/>
      <c r="G107" s="11"/>
      <c r="H107" s="11"/>
      <c r="I107" s="11"/>
      <c r="J107" s="11"/>
      <c r="K107" s="11"/>
      <c r="L107" s="11"/>
      <c r="M107" s="11"/>
      <c r="N107" s="11"/>
      <c r="O107" s="11"/>
      <c r="P107" s="11"/>
      <c r="Q107" s="11"/>
      <c r="R107" s="11"/>
      <c r="S107" s="11"/>
      <c r="T107" s="1"/>
      <c r="U107" s="1"/>
      <c r="V107" s="1"/>
      <c r="W107" s="1"/>
      <c r="X107" s="1"/>
      <c r="Y107" s="1"/>
      <c r="Z107" s="1"/>
    </row>
    <row r="108" spans="1:26" ht="15" customHeight="1" x14ac:dyDescent="0.35">
      <c r="A108" s="11"/>
      <c r="B108" s="11"/>
      <c r="C108" s="11"/>
      <c r="D108" s="11"/>
      <c r="E108" s="11"/>
      <c r="F108" s="11"/>
      <c r="G108" s="11"/>
      <c r="H108" s="11"/>
      <c r="I108" s="11"/>
      <c r="J108" s="11"/>
      <c r="K108" s="11"/>
      <c r="L108" s="11"/>
      <c r="M108" s="11"/>
      <c r="N108" s="11"/>
      <c r="O108" s="11"/>
      <c r="P108" s="11"/>
      <c r="Q108" s="11"/>
      <c r="R108" s="11"/>
      <c r="S108" s="11"/>
      <c r="T108" s="1"/>
      <c r="U108" s="1"/>
      <c r="V108" s="1"/>
      <c r="W108" s="1"/>
      <c r="X108" s="1"/>
      <c r="Y108" s="1"/>
      <c r="Z108" s="1"/>
    </row>
    <row r="109" spans="1:26" ht="15" customHeight="1" x14ac:dyDescent="0.35">
      <c r="A109" s="11"/>
      <c r="B109" s="11"/>
      <c r="C109" s="11"/>
      <c r="D109" s="11"/>
      <c r="E109" s="11"/>
      <c r="F109" s="11"/>
      <c r="G109" s="11"/>
      <c r="H109" s="11"/>
      <c r="I109" s="11"/>
      <c r="J109" s="11"/>
      <c r="K109" s="11"/>
      <c r="L109" s="11"/>
      <c r="M109" s="11"/>
      <c r="N109" s="11"/>
      <c r="O109" s="11"/>
      <c r="P109" s="11"/>
      <c r="Q109" s="11"/>
      <c r="R109" s="11"/>
      <c r="S109" s="11"/>
      <c r="T109" s="1"/>
      <c r="U109" s="1"/>
      <c r="V109" s="1"/>
      <c r="W109" s="1"/>
      <c r="X109" s="1"/>
      <c r="Y109" s="1"/>
      <c r="Z109" s="1"/>
    </row>
    <row r="110" spans="1:26" ht="15" customHeight="1" x14ac:dyDescent="0.35">
      <c r="A110" s="11"/>
      <c r="B110" s="11"/>
      <c r="C110" s="11"/>
      <c r="D110" s="11"/>
      <c r="E110" s="11"/>
      <c r="F110" s="11"/>
      <c r="G110" s="11"/>
      <c r="H110" s="11"/>
      <c r="I110" s="11"/>
      <c r="J110" s="11"/>
      <c r="K110" s="11"/>
      <c r="L110" s="11"/>
      <c r="M110" s="11"/>
      <c r="N110" s="11"/>
      <c r="O110" s="11"/>
      <c r="P110" s="11"/>
      <c r="Q110" s="11"/>
      <c r="R110" s="11"/>
      <c r="S110" s="11"/>
      <c r="T110" s="1"/>
      <c r="U110" s="1"/>
      <c r="V110" s="1"/>
      <c r="W110" s="1"/>
      <c r="X110" s="1"/>
      <c r="Y110" s="1"/>
      <c r="Z110" s="1"/>
    </row>
    <row r="111" spans="1:26" ht="15" customHeight="1" x14ac:dyDescent="0.35">
      <c r="A111" s="11"/>
      <c r="B111" s="11"/>
      <c r="C111" s="11"/>
      <c r="D111" s="11"/>
      <c r="E111" s="11"/>
      <c r="F111" s="11"/>
      <c r="G111" s="11"/>
      <c r="H111" s="11"/>
      <c r="I111" s="11"/>
      <c r="J111" s="11"/>
      <c r="K111" s="11"/>
      <c r="L111" s="11"/>
      <c r="M111" s="11"/>
      <c r="N111" s="11"/>
      <c r="O111" s="11"/>
      <c r="P111" s="11"/>
      <c r="Q111" s="11"/>
      <c r="R111" s="11"/>
      <c r="S111" s="11"/>
      <c r="T111" s="1"/>
      <c r="U111" s="1"/>
      <c r="V111" s="1"/>
      <c r="W111" s="1"/>
      <c r="X111" s="1"/>
      <c r="Y111" s="1"/>
      <c r="Z111" s="1"/>
    </row>
    <row r="112" spans="1:26" ht="15" customHeight="1" x14ac:dyDescent="0.35">
      <c r="A112" s="11"/>
      <c r="B112" s="11"/>
      <c r="C112" s="11"/>
      <c r="D112" s="11"/>
      <c r="E112" s="11"/>
      <c r="F112" s="11"/>
      <c r="G112" s="11"/>
      <c r="H112" s="11"/>
      <c r="I112" s="11"/>
      <c r="J112" s="11"/>
      <c r="K112" s="11"/>
      <c r="L112" s="11"/>
      <c r="M112" s="11"/>
      <c r="N112" s="11"/>
      <c r="O112" s="11"/>
      <c r="P112" s="11"/>
      <c r="Q112" s="11"/>
      <c r="R112" s="11"/>
      <c r="S112" s="11"/>
      <c r="T112" s="1"/>
      <c r="U112" s="1"/>
      <c r="V112" s="1"/>
      <c r="W112" s="1"/>
      <c r="X112" s="1"/>
      <c r="Y112" s="1"/>
      <c r="Z112" s="1"/>
    </row>
    <row r="113" spans="1:26" ht="15" customHeight="1" x14ac:dyDescent="0.35">
      <c r="A113" s="11"/>
      <c r="B113" s="11"/>
      <c r="C113" s="11"/>
      <c r="D113" s="11"/>
      <c r="E113" s="11"/>
      <c r="F113" s="11"/>
      <c r="G113" s="11"/>
      <c r="H113" s="11"/>
      <c r="I113" s="11"/>
      <c r="J113" s="11"/>
      <c r="K113" s="11"/>
      <c r="L113" s="11"/>
      <c r="M113" s="11"/>
      <c r="N113" s="11"/>
      <c r="O113" s="11"/>
      <c r="P113" s="11"/>
      <c r="Q113" s="11"/>
      <c r="R113" s="11"/>
      <c r="S113" s="11"/>
      <c r="T113" s="1"/>
      <c r="U113" s="1"/>
      <c r="V113" s="1"/>
      <c r="W113" s="1"/>
      <c r="X113" s="1"/>
      <c r="Y113" s="1"/>
      <c r="Z113" s="1"/>
    </row>
    <row r="114" spans="1:26" ht="15" customHeight="1" x14ac:dyDescent="0.35">
      <c r="A114" s="11"/>
      <c r="B114" s="11"/>
      <c r="C114" s="11"/>
      <c r="D114" s="11"/>
      <c r="E114" s="11"/>
      <c r="F114" s="11"/>
      <c r="G114" s="11"/>
      <c r="H114" s="11"/>
      <c r="I114" s="11"/>
      <c r="J114" s="11"/>
      <c r="K114" s="11"/>
      <c r="L114" s="11"/>
      <c r="M114" s="11"/>
      <c r="N114" s="11"/>
      <c r="O114" s="11"/>
      <c r="P114" s="11"/>
      <c r="Q114" s="11"/>
      <c r="R114" s="11"/>
      <c r="S114" s="11"/>
      <c r="T114" s="1"/>
      <c r="U114" s="1"/>
      <c r="V114" s="1"/>
      <c r="W114" s="1"/>
      <c r="X114" s="1"/>
      <c r="Y114" s="1"/>
      <c r="Z114" s="1"/>
    </row>
    <row r="115" spans="1:26" ht="15" customHeight="1" x14ac:dyDescent="0.35">
      <c r="A115" s="11"/>
      <c r="B115" s="11"/>
      <c r="C115" s="11"/>
      <c r="D115" s="11"/>
      <c r="E115" s="11"/>
      <c r="F115" s="11"/>
      <c r="G115" s="11"/>
      <c r="H115" s="11"/>
      <c r="I115" s="11"/>
      <c r="J115" s="11"/>
      <c r="K115" s="11"/>
      <c r="L115" s="11"/>
      <c r="M115" s="11"/>
      <c r="N115" s="11"/>
      <c r="O115" s="11"/>
      <c r="P115" s="11"/>
      <c r="Q115" s="11"/>
      <c r="R115" s="11"/>
      <c r="S115" s="11"/>
      <c r="T115" s="1"/>
      <c r="U115" s="1"/>
      <c r="V115" s="1"/>
      <c r="W115" s="1"/>
      <c r="X115" s="1"/>
      <c r="Y115" s="1"/>
      <c r="Z115" s="1"/>
    </row>
    <row r="116" spans="1:26" ht="15" customHeight="1" x14ac:dyDescent="0.35">
      <c r="A116" s="11"/>
      <c r="B116" s="11"/>
      <c r="C116" s="11"/>
      <c r="D116" s="11"/>
      <c r="E116" s="11"/>
      <c r="F116" s="11"/>
      <c r="G116" s="11"/>
      <c r="H116" s="11"/>
      <c r="I116" s="11"/>
      <c r="J116" s="11"/>
      <c r="K116" s="11"/>
      <c r="L116" s="11"/>
      <c r="M116" s="11"/>
      <c r="N116" s="11"/>
      <c r="O116" s="11"/>
      <c r="P116" s="11"/>
      <c r="Q116" s="11"/>
      <c r="R116" s="11"/>
      <c r="S116" s="11"/>
      <c r="T116" s="1"/>
      <c r="U116" s="1"/>
      <c r="V116" s="1"/>
      <c r="W116" s="1"/>
      <c r="X116" s="1"/>
      <c r="Y116" s="1"/>
      <c r="Z116" s="1"/>
    </row>
    <row r="117" spans="1:26" ht="15" customHeight="1" x14ac:dyDescent="0.35">
      <c r="A117" s="11"/>
      <c r="B117" s="11"/>
      <c r="C117" s="11"/>
      <c r="D117" s="11"/>
      <c r="E117" s="11"/>
      <c r="F117" s="11"/>
      <c r="G117" s="11"/>
      <c r="H117" s="11"/>
      <c r="I117" s="11"/>
      <c r="J117" s="11"/>
      <c r="K117" s="11"/>
      <c r="L117" s="11"/>
      <c r="M117" s="11"/>
      <c r="N117" s="11"/>
      <c r="O117" s="11"/>
      <c r="P117" s="11"/>
      <c r="Q117" s="11"/>
      <c r="R117" s="11"/>
      <c r="S117" s="11"/>
      <c r="T117" s="1"/>
      <c r="U117" s="1"/>
      <c r="V117" s="1"/>
      <c r="W117" s="1"/>
      <c r="X117" s="1"/>
      <c r="Y117" s="1"/>
      <c r="Z117" s="1"/>
    </row>
    <row r="118" spans="1:26" ht="15" customHeight="1" x14ac:dyDescent="0.35">
      <c r="A118" s="11"/>
      <c r="B118" s="11"/>
      <c r="C118" s="11"/>
      <c r="D118" s="11"/>
      <c r="E118" s="11"/>
      <c r="F118" s="11"/>
      <c r="G118" s="11"/>
      <c r="H118" s="11"/>
      <c r="I118" s="11"/>
      <c r="J118" s="11"/>
      <c r="K118" s="11"/>
      <c r="L118" s="11"/>
      <c r="M118" s="11"/>
      <c r="N118" s="11"/>
      <c r="O118" s="11"/>
      <c r="P118" s="11"/>
      <c r="Q118" s="11"/>
      <c r="R118" s="11"/>
      <c r="S118" s="11"/>
      <c r="T118" s="1"/>
      <c r="U118" s="1"/>
      <c r="V118" s="1"/>
      <c r="W118" s="1"/>
      <c r="X118" s="1"/>
      <c r="Y118" s="1"/>
      <c r="Z118" s="1"/>
    </row>
    <row r="119" spans="1:26" ht="15" customHeight="1" x14ac:dyDescent="0.35">
      <c r="A119" s="11"/>
      <c r="B119" s="11"/>
      <c r="C119" s="11"/>
      <c r="D119" s="11"/>
      <c r="E119" s="11"/>
      <c r="F119" s="11"/>
      <c r="G119" s="11"/>
      <c r="H119" s="11"/>
      <c r="I119" s="11"/>
      <c r="J119" s="11"/>
      <c r="K119" s="11"/>
      <c r="L119" s="11"/>
      <c r="M119" s="11"/>
      <c r="N119" s="11"/>
      <c r="O119" s="11"/>
      <c r="P119" s="11"/>
      <c r="Q119" s="11"/>
      <c r="R119" s="11"/>
      <c r="S119" s="11"/>
      <c r="T119" s="1"/>
      <c r="U119" s="1"/>
      <c r="V119" s="1"/>
      <c r="W119" s="1"/>
      <c r="X119" s="1"/>
      <c r="Y119" s="1"/>
      <c r="Z119" s="1"/>
    </row>
    <row r="120" spans="1:26" ht="15" customHeight="1" x14ac:dyDescent="0.35">
      <c r="A120" s="11"/>
      <c r="B120" s="11"/>
      <c r="C120" s="11"/>
      <c r="D120" s="11"/>
      <c r="E120" s="11"/>
      <c r="F120" s="11"/>
      <c r="G120" s="11"/>
      <c r="H120" s="11"/>
      <c r="I120" s="11"/>
      <c r="J120" s="11"/>
      <c r="K120" s="11"/>
      <c r="L120" s="11"/>
      <c r="M120" s="11"/>
      <c r="N120" s="11"/>
      <c r="O120" s="11"/>
      <c r="P120" s="11"/>
      <c r="Q120" s="11"/>
      <c r="R120" s="11"/>
      <c r="S120" s="11"/>
      <c r="T120" s="1"/>
      <c r="U120" s="1"/>
      <c r="V120" s="1"/>
      <c r="W120" s="1"/>
      <c r="X120" s="1"/>
      <c r="Y120" s="1"/>
      <c r="Z120" s="1"/>
    </row>
    <row r="121" spans="1:26" ht="15" customHeight="1" x14ac:dyDescent="0.35">
      <c r="A121" s="11"/>
      <c r="B121" s="11"/>
      <c r="C121" s="11"/>
      <c r="D121" s="11"/>
      <c r="E121" s="11"/>
      <c r="F121" s="11"/>
      <c r="G121" s="11"/>
      <c r="H121" s="11"/>
      <c r="I121" s="11"/>
      <c r="J121" s="11"/>
      <c r="K121" s="11"/>
      <c r="L121" s="11"/>
      <c r="M121" s="11"/>
      <c r="N121" s="11"/>
      <c r="O121" s="11"/>
      <c r="P121" s="11"/>
      <c r="Q121" s="11"/>
      <c r="R121" s="11"/>
      <c r="S121" s="11"/>
      <c r="T121" s="1"/>
      <c r="U121" s="1"/>
      <c r="V121" s="1"/>
      <c r="W121" s="1"/>
      <c r="X121" s="1"/>
      <c r="Y121" s="1"/>
      <c r="Z121" s="1"/>
    </row>
    <row r="122" spans="1:26" ht="15" customHeight="1" x14ac:dyDescent="0.35">
      <c r="A122" s="11"/>
      <c r="B122" s="11"/>
      <c r="C122" s="11"/>
      <c r="D122" s="11"/>
      <c r="E122" s="11"/>
      <c r="F122" s="11"/>
      <c r="G122" s="11"/>
      <c r="H122" s="11"/>
      <c r="I122" s="11"/>
      <c r="J122" s="11"/>
      <c r="K122" s="11"/>
      <c r="L122" s="11"/>
      <c r="M122" s="11"/>
      <c r="N122" s="11"/>
      <c r="O122" s="11"/>
      <c r="P122" s="11"/>
      <c r="Q122" s="11"/>
      <c r="R122" s="11"/>
      <c r="S122" s="11"/>
      <c r="T122" s="1"/>
      <c r="U122" s="1"/>
      <c r="V122" s="1"/>
      <c r="W122" s="1"/>
      <c r="X122" s="1"/>
      <c r="Y122" s="1"/>
      <c r="Z122" s="1"/>
    </row>
    <row r="123" spans="1:26" ht="15" customHeight="1" x14ac:dyDescent="0.35">
      <c r="A123" s="11"/>
      <c r="B123" s="11"/>
      <c r="C123" s="11"/>
      <c r="D123" s="11"/>
      <c r="E123" s="11"/>
      <c r="F123" s="11"/>
      <c r="G123" s="11"/>
      <c r="H123" s="11"/>
      <c r="I123" s="11"/>
      <c r="J123" s="11"/>
      <c r="K123" s="11"/>
      <c r="L123" s="11"/>
      <c r="M123" s="11"/>
      <c r="N123" s="11"/>
      <c r="O123" s="11"/>
      <c r="P123" s="11"/>
      <c r="Q123" s="11"/>
      <c r="R123" s="11"/>
      <c r="S123" s="11"/>
      <c r="T123" s="1"/>
      <c r="U123" s="1"/>
      <c r="V123" s="1"/>
      <c r="W123" s="1"/>
      <c r="X123" s="1"/>
      <c r="Y123" s="1"/>
      <c r="Z123" s="1"/>
    </row>
    <row r="124" spans="1:26" ht="15" customHeight="1" x14ac:dyDescent="0.35">
      <c r="A124" s="11"/>
      <c r="B124" s="11"/>
      <c r="C124" s="11"/>
      <c r="D124" s="11"/>
      <c r="E124" s="11"/>
      <c r="F124" s="11"/>
      <c r="G124" s="11"/>
      <c r="H124" s="11"/>
      <c r="I124" s="11"/>
      <c r="J124" s="11"/>
      <c r="K124" s="11"/>
      <c r="L124" s="11"/>
      <c r="M124" s="11"/>
      <c r="N124" s="11"/>
      <c r="O124" s="11"/>
      <c r="P124" s="11"/>
      <c r="Q124" s="11"/>
      <c r="R124" s="11"/>
      <c r="S124" s="11"/>
      <c r="T124" s="1"/>
      <c r="U124" s="1"/>
      <c r="V124" s="1"/>
      <c r="W124" s="1"/>
      <c r="X124" s="1"/>
      <c r="Y124" s="1"/>
      <c r="Z124" s="1"/>
    </row>
    <row r="125" spans="1:26" ht="15" customHeight="1" x14ac:dyDescent="0.35">
      <c r="A125" s="11"/>
      <c r="B125" s="11"/>
      <c r="C125" s="11"/>
      <c r="D125" s="11"/>
      <c r="E125" s="11"/>
      <c r="F125" s="11"/>
      <c r="G125" s="11"/>
      <c r="H125" s="11"/>
      <c r="I125" s="11"/>
      <c r="J125" s="11"/>
      <c r="K125" s="11"/>
      <c r="L125" s="11"/>
      <c r="M125" s="11"/>
      <c r="N125" s="11"/>
      <c r="O125" s="11"/>
      <c r="P125" s="11"/>
      <c r="Q125" s="11"/>
      <c r="R125" s="11"/>
      <c r="S125" s="11"/>
      <c r="T125" s="1"/>
      <c r="U125" s="1"/>
      <c r="V125" s="1"/>
      <c r="W125" s="1"/>
      <c r="X125" s="1"/>
      <c r="Y125" s="1"/>
      <c r="Z125" s="1"/>
    </row>
    <row r="126" spans="1:26" ht="15" customHeight="1" x14ac:dyDescent="0.35">
      <c r="A126" s="11"/>
      <c r="B126" s="11"/>
      <c r="C126" s="11"/>
      <c r="D126" s="11"/>
      <c r="E126" s="11"/>
      <c r="F126" s="11"/>
      <c r="G126" s="11"/>
      <c r="H126" s="11"/>
      <c r="I126" s="11"/>
      <c r="J126" s="11"/>
      <c r="K126" s="11"/>
      <c r="L126" s="11"/>
      <c r="M126" s="11"/>
      <c r="N126" s="11"/>
      <c r="O126" s="11"/>
      <c r="P126" s="11"/>
      <c r="Q126" s="11"/>
      <c r="R126" s="11"/>
      <c r="S126" s="11"/>
      <c r="T126" s="1"/>
      <c r="U126" s="1"/>
      <c r="V126" s="1"/>
      <c r="W126" s="1"/>
      <c r="X126" s="1"/>
      <c r="Y126" s="1"/>
      <c r="Z126" s="1"/>
    </row>
    <row r="127" spans="1:26" ht="15" customHeight="1" x14ac:dyDescent="0.35">
      <c r="A127" s="11"/>
      <c r="B127" s="11"/>
      <c r="C127" s="11"/>
      <c r="D127" s="11"/>
      <c r="E127" s="11"/>
      <c r="F127" s="11"/>
      <c r="G127" s="11"/>
      <c r="H127" s="11"/>
      <c r="I127" s="11"/>
      <c r="J127" s="11"/>
      <c r="K127" s="11"/>
      <c r="L127" s="11"/>
      <c r="M127" s="11"/>
      <c r="N127" s="11"/>
      <c r="O127" s="11"/>
      <c r="P127" s="11"/>
      <c r="Q127" s="11"/>
      <c r="R127" s="11"/>
      <c r="S127" s="11"/>
      <c r="T127" s="1"/>
      <c r="U127" s="1"/>
      <c r="V127" s="1"/>
      <c r="W127" s="1"/>
      <c r="X127" s="1"/>
      <c r="Y127" s="1"/>
      <c r="Z127" s="1"/>
    </row>
    <row r="128" spans="1:26" ht="15" customHeight="1" x14ac:dyDescent="0.35">
      <c r="A128" s="11"/>
      <c r="B128" s="11"/>
      <c r="C128" s="11"/>
      <c r="D128" s="11"/>
      <c r="E128" s="11"/>
      <c r="F128" s="11"/>
      <c r="G128" s="11"/>
      <c r="H128" s="11"/>
      <c r="I128" s="11"/>
      <c r="J128" s="11"/>
      <c r="K128" s="11"/>
      <c r="L128" s="11"/>
      <c r="M128" s="11"/>
      <c r="N128" s="11"/>
      <c r="O128" s="11"/>
      <c r="P128" s="11"/>
      <c r="Q128" s="11"/>
      <c r="R128" s="11"/>
      <c r="S128" s="11"/>
      <c r="T128" s="1"/>
      <c r="U128" s="1"/>
      <c r="V128" s="1"/>
      <c r="W128" s="1"/>
      <c r="X128" s="1"/>
      <c r="Y128" s="1"/>
      <c r="Z128" s="1"/>
    </row>
    <row r="129" spans="1:26" ht="15" customHeight="1" x14ac:dyDescent="0.35">
      <c r="A129" s="11"/>
      <c r="B129" s="11"/>
      <c r="C129" s="11"/>
      <c r="D129" s="11"/>
      <c r="E129" s="11"/>
      <c r="F129" s="11"/>
      <c r="G129" s="11"/>
      <c r="H129" s="11"/>
      <c r="I129" s="11"/>
      <c r="J129" s="11"/>
      <c r="K129" s="11"/>
      <c r="L129" s="11"/>
      <c r="M129" s="11"/>
      <c r="N129" s="11"/>
      <c r="O129" s="11"/>
      <c r="P129" s="11"/>
      <c r="Q129" s="11"/>
      <c r="R129" s="11"/>
      <c r="S129" s="11"/>
      <c r="T129" s="1"/>
      <c r="U129" s="1"/>
      <c r="V129" s="1"/>
      <c r="W129" s="1"/>
      <c r="X129" s="1"/>
      <c r="Y129" s="1"/>
      <c r="Z129" s="1"/>
    </row>
    <row r="130" spans="1:26" ht="15" customHeight="1" x14ac:dyDescent="0.35">
      <c r="A130" s="11"/>
      <c r="B130" s="11"/>
      <c r="C130" s="11"/>
      <c r="D130" s="11"/>
      <c r="E130" s="11"/>
      <c r="F130" s="11"/>
      <c r="G130" s="11"/>
      <c r="H130" s="11"/>
      <c r="I130" s="11"/>
      <c r="J130" s="11"/>
      <c r="K130" s="11"/>
      <c r="L130" s="11"/>
      <c r="M130" s="11"/>
      <c r="N130" s="11"/>
      <c r="O130" s="11"/>
      <c r="P130" s="11"/>
      <c r="Q130" s="11"/>
      <c r="R130" s="11"/>
      <c r="S130" s="11"/>
      <c r="T130" s="1"/>
      <c r="U130" s="1"/>
      <c r="V130" s="1"/>
      <c r="W130" s="1"/>
      <c r="X130" s="1"/>
      <c r="Y130" s="1"/>
      <c r="Z130" s="1"/>
    </row>
    <row r="131" spans="1:26" ht="15" customHeight="1" x14ac:dyDescent="0.35">
      <c r="A131" s="11"/>
      <c r="B131" s="11"/>
      <c r="C131" s="11"/>
      <c r="D131" s="11"/>
      <c r="E131" s="11"/>
      <c r="F131" s="11"/>
      <c r="G131" s="11"/>
      <c r="H131" s="11"/>
      <c r="I131" s="11"/>
      <c r="J131" s="11"/>
      <c r="K131" s="11"/>
      <c r="L131" s="11"/>
      <c r="M131" s="11"/>
      <c r="N131" s="11"/>
      <c r="O131" s="11"/>
      <c r="P131" s="11"/>
      <c r="Q131" s="11"/>
      <c r="R131" s="11"/>
      <c r="S131" s="11"/>
      <c r="T131" s="1"/>
      <c r="U131" s="1"/>
      <c r="V131" s="1"/>
      <c r="W131" s="1"/>
      <c r="X131" s="1"/>
      <c r="Y131" s="1"/>
      <c r="Z131" s="1"/>
    </row>
    <row r="132" spans="1:26" ht="15" customHeight="1" x14ac:dyDescent="0.35">
      <c r="A132" s="11"/>
      <c r="B132" s="11"/>
      <c r="C132" s="11"/>
      <c r="D132" s="11"/>
      <c r="E132" s="11"/>
      <c r="F132" s="11"/>
      <c r="G132" s="11"/>
      <c r="H132" s="11"/>
      <c r="I132" s="11"/>
      <c r="J132" s="11"/>
      <c r="K132" s="11"/>
      <c r="L132" s="11"/>
      <c r="M132" s="11"/>
      <c r="N132" s="11"/>
      <c r="O132" s="11"/>
      <c r="P132" s="11"/>
      <c r="Q132" s="11"/>
      <c r="R132" s="11"/>
      <c r="S132" s="11"/>
      <c r="T132" s="1"/>
      <c r="U132" s="1"/>
      <c r="V132" s="1"/>
      <c r="W132" s="1"/>
      <c r="X132" s="1"/>
      <c r="Y132" s="1"/>
      <c r="Z132" s="1"/>
    </row>
    <row r="133" spans="1:26" s="54" customFormat="1" ht="12.75" customHeight="1" x14ac:dyDescent="0.35">
      <c r="A133" s="53"/>
      <c r="B133" s="53"/>
      <c r="C133" s="53"/>
      <c r="D133" s="53"/>
      <c r="E133" s="53"/>
      <c r="F133" s="65"/>
      <c r="G133" s="53"/>
      <c r="H133" s="53"/>
      <c r="I133" s="106"/>
      <c r="J133" s="106"/>
      <c r="K133" s="106"/>
      <c r="L133" s="61"/>
      <c r="M133" s="61"/>
      <c r="N133" s="106"/>
      <c r="O133" s="53"/>
      <c r="P133" s="53"/>
      <c r="Q133" s="53"/>
      <c r="R133" s="53"/>
      <c r="S133" s="53"/>
      <c r="T133" s="53"/>
      <c r="U133" s="53"/>
      <c r="V133" s="53"/>
      <c r="W133" s="53"/>
    </row>
    <row r="134" spans="1:26" s="54" customFormat="1" ht="12.75" customHeight="1" x14ac:dyDescent="0.35">
      <c r="A134" s="53"/>
      <c r="B134" s="53"/>
      <c r="C134" s="53"/>
      <c r="D134" s="53"/>
      <c r="E134" s="53"/>
      <c r="F134" s="65"/>
      <c r="G134" s="53"/>
      <c r="H134" s="53"/>
      <c r="I134" s="106"/>
      <c r="J134" s="106"/>
      <c r="K134" s="106"/>
      <c r="L134" s="61"/>
      <c r="M134" s="61"/>
      <c r="N134" s="106"/>
      <c r="O134" s="53"/>
      <c r="P134" s="53"/>
      <c r="Q134" s="53"/>
      <c r="R134" s="53"/>
      <c r="S134" s="53"/>
      <c r="T134" s="53"/>
      <c r="U134" s="53"/>
      <c r="V134" s="53"/>
      <c r="W134" s="53"/>
    </row>
    <row r="135" spans="1:26" s="54" customFormat="1" ht="12.75" customHeight="1" x14ac:dyDescent="0.35">
      <c r="A135" s="53"/>
      <c r="B135" s="53"/>
      <c r="C135" s="53"/>
      <c r="D135" s="53"/>
      <c r="E135" s="53"/>
      <c r="F135" s="65"/>
      <c r="G135" s="53"/>
      <c r="H135" s="53"/>
      <c r="I135" s="106"/>
      <c r="J135" s="106"/>
      <c r="K135" s="106"/>
      <c r="L135" s="61"/>
      <c r="M135" s="61"/>
      <c r="N135" s="106"/>
      <c r="O135" s="53"/>
      <c r="P135" s="53"/>
      <c r="Q135" s="53"/>
      <c r="R135" s="53"/>
      <c r="S135" s="53"/>
      <c r="T135" s="53"/>
      <c r="U135" s="53"/>
      <c r="V135" s="53"/>
      <c r="W135" s="53"/>
    </row>
    <row r="136" spans="1:26" s="54" customFormat="1" ht="12.75" customHeight="1" x14ac:dyDescent="0.35">
      <c r="A136" s="53"/>
      <c r="B136" s="53"/>
      <c r="C136" s="53"/>
      <c r="D136" s="53"/>
      <c r="E136" s="53"/>
      <c r="F136" s="65"/>
      <c r="G136" s="53"/>
      <c r="H136" s="53"/>
      <c r="I136" s="106"/>
      <c r="J136" s="106"/>
      <c r="K136" s="106"/>
      <c r="L136" s="61"/>
      <c r="M136" s="61"/>
      <c r="N136" s="106"/>
      <c r="O136" s="53"/>
      <c r="P136" s="53"/>
      <c r="Q136" s="53"/>
      <c r="R136" s="53"/>
      <c r="S136" s="53"/>
      <c r="T136" s="53"/>
      <c r="U136" s="53"/>
      <c r="V136" s="53"/>
      <c r="W136" s="53"/>
    </row>
    <row r="137" spans="1:26" s="54" customFormat="1" ht="12.75" customHeight="1" x14ac:dyDescent="0.35">
      <c r="A137" s="53"/>
      <c r="B137" s="53"/>
      <c r="C137" s="53"/>
      <c r="D137" s="53"/>
      <c r="E137" s="53"/>
      <c r="F137" s="65"/>
      <c r="G137" s="53"/>
      <c r="H137" s="53"/>
      <c r="I137" s="106"/>
      <c r="J137" s="106"/>
      <c r="K137" s="106"/>
      <c r="L137" s="61"/>
      <c r="M137" s="61"/>
      <c r="N137" s="106"/>
      <c r="O137" s="53"/>
      <c r="P137" s="53"/>
      <c r="Q137" s="53"/>
      <c r="R137" s="53"/>
      <c r="S137" s="53"/>
      <c r="T137" s="53"/>
      <c r="U137" s="53"/>
      <c r="V137" s="53"/>
      <c r="W137" s="53"/>
    </row>
    <row r="138" spans="1:26" s="54" customFormat="1" ht="12.75" customHeight="1" x14ac:dyDescent="0.35">
      <c r="A138" s="53"/>
      <c r="B138" s="53"/>
      <c r="C138" s="53"/>
      <c r="D138" s="53"/>
      <c r="E138" s="53"/>
      <c r="F138" s="65"/>
      <c r="G138" s="53"/>
      <c r="H138" s="53"/>
      <c r="I138" s="106"/>
      <c r="J138" s="106"/>
      <c r="K138" s="106"/>
      <c r="L138" s="61"/>
      <c r="M138" s="61"/>
      <c r="N138" s="106"/>
      <c r="O138" s="53"/>
      <c r="P138" s="53"/>
      <c r="Q138" s="53"/>
      <c r="R138" s="53"/>
      <c r="S138" s="53"/>
      <c r="T138" s="53"/>
      <c r="U138" s="53"/>
      <c r="V138" s="53"/>
      <c r="W138" s="53"/>
    </row>
    <row r="139" spans="1:26" s="54" customFormat="1" ht="12.75" customHeight="1" x14ac:dyDescent="0.35">
      <c r="A139" s="53"/>
      <c r="B139" s="53"/>
      <c r="C139" s="53"/>
      <c r="D139" s="53"/>
      <c r="E139" s="53"/>
      <c r="F139" s="65"/>
      <c r="G139" s="53"/>
      <c r="H139" s="53"/>
      <c r="I139" s="106"/>
      <c r="J139" s="106"/>
      <c r="K139" s="106"/>
      <c r="L139" s="61"/>
      <c r="M139" s="61"/>
      <c r="N139" s="106"/>
      <c r="O139" s="53"/>
      <c r="P139" s="53"/>
      <c r="Q139" s="53"/>
      <c r="R139" s="53"/>
      <c r="S139" s="53"/>
      <c r="T139" s="53"/>
      <c r="U139" s="53"/>
      <c r="V139" s="53"/>
      <c r="W139" s="53"/>
    </row>
    <row r="140" spans="1:26" s="54" customFormat="1" ht="12.75" customHeight="1" x14ac:dyDescent="0.35">
      <c r="A140" s="53"/>
      <c r="B140" s="53"/>
      <c r="C140" s="53"/>
      <c r="D140" s="53"/>
      <c r="E140" s="53"/>
      <c r="F140" s="65"/>
      <c r="G140" s="53"/>
      <c r="H140" s="53"/>
      <c r="I140" s="106"/>
      <c r="J140" s="106"/>
      <c r="K140" s="106"/>
      <c r="L140" s="61"/>
      <c r="M140" s="61"/>
      <c r="N140" s="106"/>
      <c r="O140" s="53"/>
      <c r="P140" s="53"/>
      <c r="Q140" s="53"/>
      <c r="R140" s="53"/>
      <c r="S140" s="53"/>
      <c r="T140" s="53"/>
      <c r="U140" s="53"/>
      <c r="V140" s="53"/>
      <c r="W140" s="53"/>
    </row>
    <row r="141" spans="1:26" s="54" customFormat="1" ht="12.75" customHeight="1" x14ac:dyDescent="0.35">
      <c r="A141" s="53"/>
      <c r="B141" s="53"/>
      <c r="C141" s="53"/>
      <c r="D141" s="53"/>
      <c r="E141" s="53"/>
      <c r="F141" s="65"/>
      <c r="G141" s="53"/>
      <c r="H141" s="53"/>
      <c r="I141" s="106"/>
      <c r="J141" s="106"/>
      <c r="K141" s="106"/>
      <c r="L141" s="61"/>
      <c r="M141" s="61"/>
      <c r="N141" s="106"/>
      <c r="O141" s="53"/>
      <c r="P141" s="53"/>
      <c r="Q141" s="53"/>
      <c r="R141" s="53"/>
      <c r="S141" s="53"/>
      <c r="T141" s="53"/>
      <c r="U141" s="53"/>
      <c r="V141" s="53"/>
      <c r="W141" s="53"/>
    </row>
  </sheetData>
  <sheetProtection algorithmName="SHA-512" hashValue="XPFaA02qhBwC/Ao4rv2qn5p7Fr58+xgi6udoImx5tnceyMph1xC5LnXs79afbYOoyQDOcO9EMWLJfnlKsJjLsQ==" saltValue="YA0bm5gGDmijhfp2M9rdcQ==" spinCount="100000" sheet="1" scenarios="1"/>
  <mergeCells count="1">
    <mergeCell ref="G7:G8"/>
  </mergeCells>
  <pageMargins left="0.7" right="0.7" top="0.75" bottom="0.75" header="0" footer="0"/>
  <pageSetup scale="28" orientation="portrait" r:id="rId1"/>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Y870"/>
  <sheetViews>
    <sheetView showGridLines="0" topLeftCell="CF137" zoomScale="85" zoomScaleNormal="85" workbookViewId="0">
      <selection activeCell="CJ154" sqref="CJ154"/>
    </sheetView>
  </sheetViews>
  <sheetFormatPr baseColWidth="10" defaultColWidth="11.54296875" defaultRowHeight="14.5" x14ac:dyDescent="0.35"/>
  <cols>
    <col min="1" max="1" width="11.54296875" style="32"/>
    <col min="2" max="2" width="7.1796875" style="32" bestFit="1" customWidth="1"/>
    <col min="3" max="3" width="8.81640625" style="32" bestFit="1" customWidth="1"/>
    <col min="4" max="4" width="14.54296875" style="32" bestFit="1" customWidth="1"/>
    <col min="5" max="5" width="9.54296875" style="32" bestFit="1" customWidth="1"/>
    <col min="6" max="6" width="15.54296875" style="32" bestFit="1" customWidth="1"/>
    <col min="7" max="7" width="25" style="32" bestFit="1" customWidth="1"/>
    <col min="8" max="8" width="18.54296875" style="32" bestFit="1" customWidth="1"/>
    <col min="9" max="9" width="11.453125" style="32" bestFit="1" customWidth="1"/>
    <col min="10" max="10" width="17.453125" style="32" bestFit="1" customWidth="1"/>
    <col min="11" max="11" width="21.453125" style="32" bestFit="1" customWidth="1"/>
    <col min="12" max="12" width="23.453125" style="32" bestFit="1" customWidth="1"/>
    <col min="13" max="13" width="69.1796875" style="32" bestFit="1" customWidth="1"/>
    <col min="14" max="14" width="25.453125" style="32" bestFit="1" customWidth="1"/>
    <col min="15" max="15" width="24.453125" style="32" bestFit="1" customWidth="1"/>
    <col min="16" max="16" width="17.54296875" style="32" bestFit="1" customWidth="1"/>
    <col min="17" max="17" width="23" style="32" bestFit="1" customWidth="1"/>
    <col min="18" max="18" width="16.54296875" style="32" bestFit="1" customWidth="1"/>
    <col min="19" max="19" width="27" style="32" bestFit="1" customWidth="1"/>
    <col min="20" max="20" width="42.54296875" style="32" bestFit="1" customWidth="1"/>
    <col min="21" max="21" width="22.54296875" style="32" bestFit="1" customWidth="1"/>
    <col min="22" max="22" width="25.54296875" style="32" bestFit="1" customWidth="1"/>
    <col min="23" max="23" width="42.54296875" style="32" bestFit="1" customWidth="1"/>
    <col min="24" max="24" width="25.54296875" style="32" bestFit="1" customWidth="1"/>
    <col min="25" max="25" width="21.54296875" style="32" bestFit="1" customWidth="1"/>
    <col min="26" max="26" width="42.54296875" style="32" bestFit="1" customWidth="1"/>
    <col min="27" max="27" width="25.54296875" style="32" bestFit="1" customWidth="1"/>
    <col min="28" max="28" width="18.81640625" style="32" bestFit="1" customWidth="1"/>
    <col min="29" max="29" width="42.54296875" style="32" bestFit="1" customWidth="1"/>
    <col min="30" max="30" width="25.54296875" style="32" bestFit="1" customWidth="1"/>
    <col min="31" max="31" width="18.453125" style="32" bestFit="1" customWidth="1"/>
    <col min="32" max="32" width="20.81640625" style="32" bestFit="1" customWidth="1"/>
    <col min="33" max="33" width="16.54296875" style="32" bestFit="1" customWidth="1"/>
    <col min="34" max="34" width="19.1796875" style="32" bestFit="1" customWidth="1"/>
    <col min="35" max="35" width="25" style="32" bestFit="1" customWidth="1"/>
    <col min="36" max="36" width="20.81640625" style="32" bestFit="1" customWidth="1"/>
    <col min="37" max="37" width="20.1796875" style="32" bestFit="1" customWidth="1"/>
    <col min="38" max="38" width="29.54296875" style="32" bestFit="1" customWidth="1"/>
    <col min="39" max="39" width="25.453125" style="32" bestFit="1" customWidth="1"/>
    <col min="40" max="40" width="22.453125" style="32" bestFit="1" customWidth="1"/>
    <col min="41" max="41" width="23.54296875" style="32" bestFit="1" customWidth="1"/>
    <col min="42" max="42" width="18.81640625" style="32" bestFit="1" customWidth="1"/>
    <col min="43" max="43" width="10.453125" style="32" bestFit="1" customWidth="1"/>
    <col min="44" max="44" width="18.81640625" style="32" bestFit="1" customWidth="1"/>
    <col min="45" max="45" width="18.81640625" style="32" customWidth="1"/>
    <col min="46" max="46" width="29.54296875" style="32" bestFit="1" customWidth="1"/>
    <col min="47" max="47" width="25.54296875" style="32" bestFit="1" customWidth="1"/>
    <col min="48" max="48" width="20.1796875" style="32" bestFit="1" customWidth="1"/>
    <col min="49" max="49" width="22.453125" style="32" bestFit="1" customWidth="1"/>
    <col min="50" max="50" width="23.54296875" style="32" bestFit="1" customWidth="1"/>
    <col min="51" max="51" width="18.81640625" style="32" bestFit="1" customWidth="1"/>
    <col min="52" max="52" width="20.1796875" style="32" bestFit="1" customWidth="1"/>
    <col min="53" max="53" width="19.1796875" style="32" bestFit="1" customWidth="1"/>
    <col min="54" max="55" width="17.81640625" style="32" bestFit="1" customWidth="1"/>
    <col min="56" max="56" width="21.81640625" style="32" bestFit="1" customWidth="1"/>
    <col min="57" max="57" width="20.81640625" style="32" bestFit="1" customWidth="1"/>
    <col min="58" max="59" width="19.453125" style="32" bestFit="1" customWidth="1"/>
    <col min="60" max="61" width="28" style="32" bestFit="1" customWidth="1"/>
    <col min="62" max="63" width="11.54296875" style="32"/>
    <col min="64" max="64" width="25.54296875" style="32" customWidth="1"/>
    <col min="65" max="65" width="18.54296875" style="32" customWidth="1"/>
    <col min="66" max="66" width="20.54296875" style="32" customWidth="1"/>
    <col min="67" max="67" width="18.54296875" style="32" customWidth="1"/>
    <col min="68" max="69" width="24.54296875" style="32" customWidth="1"/>
    <col min="70" max="70" width="20.81640625" style="32" customWidth="1"/>
    <col min="71" max="71" width="22.453125" style="32" customWidth="1"/>
    <col min="72" max="72" width="27.54296875" style="32" customWidth="1"/>
    <col min="73" max="78" width="22.453125" style="32" customWidth="1"/>
    <col min="79" max="79" width="21.1796875" style="32" bestFit="1" customWidth="1"/>
    <col min="80" max="80" width="49.81640625" style="32" bestFit="1" customWidth="1"/>
    <col min="81" max="81" width="22.54296875" style="32" bestFit="1" customWidth="1"/>
    <col min="82" max="82" width="16.1796875" style="32" bestFit="1" customWidth="1"/>
    <col min="83" max="83" width="22.1796875" style="32" bestFit="1" customWidth="1"/>
    <col min="84" max="84" width="49" style="32" bestFit="1" customWidth="1"/>
    <col min="85" max="85" width="22.1796875" style="32" bestFit="1" customWidth="1"/>
    <col min="86" max="86" width="14.453125" style="32" bestFit="1" customWidth="1"/>
    <col min="87" max="87" width="24" style="32" bestFit="1" customWidth="1"/>
    <col min="88" max="88" width="17.81640625" style="32" bestFit="1" customWidth="1"/>
    <col min="89" max="89" width="22.453125" style="32" bestFit="1" customWidth="1"/>
    <col min="90" max="90" width="18.1796875" style="32" bestFit="1" customWidth="1"/>
    <col min="91" max="91" width="22.7265625" style="32" bestFit="1" customWidth="1"/>
    <col min="92" max="92" width="23.453125" style="32" bestFit="1" customWidth="1"/>
    <col min="93" max="93" width="25.26953125" style="32" bestFit="1" customWidth="1"/>
    <col min="94" max="94" width="27.7265625" style="32" bestFit="1" customWidth="1"/>
    <col min="95" max="95" width="25.54296875" style="32" bestFit="1" customWidth="1"/>
    <col min="96" max="96" width="24.26953125" style="32" bestFit="1" customWidth="1"/>
    <col min="97" max="97" width="24.453125" style="32" bestFit="1" customWidth="1"/>
    <col min="98" max="98" width="18.81640625" style="32" bestFit="1" customWidth="1"/>
    <col min="99" max="99" width="22.453125" style="32" customWidth="1"/>
    <col min="100" max="16384" width="11.54296875" style="32"/>
  </cols>
  <sheetData>
    <row r="1" spans="2:101" x14ac:dyDescent="0.35">
      <c r="CG1"/>
      <c r="CH1"/>
    </row>
    <row r="2" spans="2:101" ht="23.5" thickBot="1" x14ac:dyDescent="0.4">
      <c r="B2" s="45" t="s">
        <v>295</v>
      </c>
      <c r="C2" s="45" t="s">
        <v>294</v>
      </c>
      <c r="D2" s="45" t="s">
        <v>76</v>
      </c>
      <c r="E2" s="45" t="s">
        <v>293</v>
      </c>
      <c r="F2" s="45" t="s">
        <v>268</v>
      </c>
      <c r="G2" s="45" t="s">
        <v>112</v>
      </c>
      <c r="H2" s="45" t="s">
        <v>113</v>
      </c>
      <c r="I2" s="45" t="s">
        <v>114</v>
      </c>
      <c r="J2" s="45" t="s">
        <v>266</v>
      </c>
      <c r="K2" s="45" t="s">
        <v>292</v>
      </c>
      <c r="L2" s="45" t="s">
        <v>264</v>
      </c>
      <c r="M2" s="45" t="s">
        <v>262</v>
      </c>
      <c r="N2" s="45" t="s">
        <v>291</v>
      </c>
      <c r="O2" s="45" t="s">
        <v>290</v>
      </c>
      <c r="P2" s="45" t="s">
        <v>257</v>
      </c>
      <c r="Q2" s="45" t="s">
        <v>289</v>
      </c>
      <c r="R2" s="45" t="s">
        <v>251</v>
      </c>
      <c r="S2" s="45" t="s">
        <v>288</v>
      </c>
      <c r="T2" s="45" t="s">
        <v>210</v>
      </c>
      <c r="U2" s="45" t="s">
        <v>219</v>
      </c>
      <c r="V2" s="45" t="s">
        <v>220</v>
      </c>
      <c r="W2" s="45" t="s">
        <v>249</v>
      </c>
      <c r="X2" s="45" t="s">
        <v>248</v>
      </c>
      <c r="Y2" s="45" t="s">
        <v>287</v>
      </c>
      <c r="Z2" s="45" t="s">
        <v>232</v>
      </c>
      <c r="AA2" s="45" t="s">
        <v>286</v>
      </c>
      <c r="AB2" s="45" t="s">
        <v>285</v>
      </c>
      <c r="AC2" s="45" t="s">
        <v>228</v>
      </c>
      <c r="AD2" s="45" t="s">
        <v>284</v>
      </c>
      <c r="AE2" s="45" t="s">
        <v>283</v>
      </c>
      <c r="AF2" s="45" t="s">
        <v>282</v>
      </c>
      <c r="AG2" s="45" t="s">
        <v>281</v>
      </c>
      <c r="AH2" s="45" t="s">
        <v>304</v>
      </c>
      <c r="AI2" s="45" t="s">
        <v>218</v>
      </c>
      <c r="AJ2" s="45" t="s">
        <v>280</v>
      </c>
      <c r="AK2" s="45" t="s">
        <v>305</v>
      </c>
      <c r="AL2" s="45" t="s">
        <v>216</v>
      </c>
      <c r="AM2" s="45" t="s">
        <v>24</v>
      </c>
      <c r="AN2" s="45" t="s">
        <v>279</v>
      </c>
      <c r="AO2" s="45" t="s">
        <v>278</v>
      </c>
      <c r="AP2" s="45" t="s">
        <v>306</v>
      </c>
      <c r="AQ2" s="45" t="s">
        <v>214</v>
      </c>
      <c r="AR2" s="45" t="s">
        <v>277</v>
      </c>
      <c r="AS2" s="45" t="s">
        <v>323</v>
      </c>
      <c r="AT2" s="45" t="s">
        <v>212</v>
      </c>
      <c r="AU2" s="45" t="s">
        <v>276</v>
      </c>
      <c r="AV2" s="45" t="s">
        <v>307</v>
      </c>
      <c r="AW2" s="45" t="s">
        <v>275</v>
      </c>
      <c r="AX2" s="45" t="s">
        <v>308</v>
      </c>
      <c r="AY2" s="45" t="s">
        <v>274</v>
      </c>
      <c r="AZ2" s="45" t="s">
        <v>309</v>
      </c>
      <c r="BA2" s="45" t="s">
        <v>273</v>
      </c>
      <c r="BB2" s="45" t="s">
        <v>310</v>
      </c>
      <c r="BC2" s="45" t="s">
        <v>272</v>
      </c>
      <c r="BD2" s="45" t="s">
        <v>311</v>
      </c>
      <c r="BE2" s="45" t="s">
        <v>271</v>
      </c>
      <c r="BF2" s="45" t="s">
        <v>312</v>
      </c>
      <c r="BG2" s="45" t="s">
        <v>270</v>
      </c>
      <c r="BH2" s="45" t="s">
        <v>4</v>
      </c>
      <c r="BI2" s="45" t="s">
        <v>269</v>
      </c>
      <c r="BK2" s="37" t="s">
        <v>294</v>
      </c>
      <c r="BL2" s="38" t="s">
        <v>0</v>
      </c>
      <c r="BM2" s="38" t="s">
        <v>5</v>
      </c>
      <c r="BN2" s="38" t="s">
        <v>6</v>
      </c>
      <c r="BO2" s="39" t="s">
        <v>8</v>
      </c>
      <c r="BP2" s="39" t="s">
        <v>150</v>
      </c>
      <c r="BQ2" s="39" t="s">
        <v>151</v>
      </c>
      <c r="BR2" s="39" t="s">
        <v>152</v>
      </c>
      <c r="BS2" s="39" t="s">
        <v>153</v>
      </c>
      <c r="BT2" s="39" t="s">
        <v>154</v>
      </c>
      <c r="BU2" s="39" t="s">
        <v>9</v>
      </c>
      <c r="BV2" s="39" t="s">
        <v>297</v>
      </c>
      <c r="BW2" s="39" t="s">
        <v>298</v>
      </c>
      <c r="BX2" s="39" t="s">
        <v>299</v>
      </c>
      <c r="BY2" s="39" t="s">
        <v>13</v>
      </c>
      <c r="BZ2" s="39" t="s">
        <v>300</v>
      </c>
      <c r="CA2" s="39" t="s">
        <v>301</v>
      </c>
      <c r="CB2" s="39" t="s">
        <v>302</v>
      </c>
      <c r="CC2" s="39" t="s">
        <v>17</v>
      </c>
      <c r="CD2" s="39" t="s">
        <v>303</v>
      </c>
      <c r="CE2" s="39" t="s">
        <v>18</v>
      </c>
      <c r="CG2" s="42" t="s">
        <v>76</v>
      </c>
      <c r="CH2" s="42" t="s">
        <v>268</v>
      </c>
      <c r="CI2" t="s">
        <v>313</v>
      </c>
      <c r="CJ2" s="34"/>
      <c r="CK2" s="18" t="s">
        <v>76</v>
      </c>
      <c r="CL2" s="18" t="s">
        <v>268</v>
      </c>
      <c r="CM2" s="18" t="s">
        <v>4</v>
      </c>
      <c r="CN2" s="34"/>
      <c r="CO2" s="18" t="s">
        <v>76</v>
      </c>
      <c r="CP2" s="18" t="s">
        <v>4</v>
      </c>
      <c r="CQ2" s="34"/>
      <c r="CR2" s="18" t="s">
        <v>268</v>
      </c>
      <c r="CS2" s="18" t="s">
        <v>110</v>
      </c>
      <c r="CT2" s="18" t="s">
        <v>111</v>
      </c>
      <c r="CU2" s="18" t="s">
        <v>267</v>
      </c>
      <c r="CV2" s="34"/>
      <c r="CW2" s="34"/>
    </row>
    <row r="3" spans="2:101" ht="15" thickTop="1" x14ac:dyDescent="0.35">
      <c r="B3" s="34">
        <v>1</v>
      </c>
      <c r="C3" s="34">
        <v>2023</v>
      </c>
      <c r="D3" s="34" t="s">
        <v>111</v>
      </c>
      <c r="E3" s="34">
        <v>31</v>
      </c>
      <c r="F3" s="34" t="s">
        <v>79</v>
      </c>
      <c r="G3" s="34" t="s">
        <v>159</v>
      </c>
      <c r="H3" s="34" t="s">
        <v>157</v>
      </c>
      <c r="I3" s="34" t="s">
        <v>85</v>
      </c>
      <c r="J3" s="34" t="s">
        <v>90</v>
      </c>
      <c r="K3" s="34" t="s">
        <v>332</v>
      </c>
      <c r="L3" s="34" t="s">
        <v>187</v>
      </c>
      <c r="M3" s="34" t="s">
        <v>478</v>
      </c>
      <c r="N3" s="95">
        <v>0.33333333333333331</v>
      </c>
      <c r="O3" s="95">
        <v>0.3576388888888889</v>
      </c>
      <c r="P3" s="95" t="s">
        <v>61</v>
      </c>
      <c r="Q3" s="95">
        <v>0.6875</v>
      </c>
      <c r="R3" s="95" t="s">
        <v>69</v>
      </c>
      <c r="S3" s="95">
        <v>0.70833333333333337</v>
      </c>
      <c r="T3" s="34" t="s">
        <v>33</v>
      </c>
      <c r="U3" s="34" t="s">
        <v>48</v>
      </c>
      <c r="V3" s="34" t="s">
        <v>46</v>
      </c>
      <c r="W3" s="34" t="s">
        <v>333</v>
      </c>
      <c r="X3" s="34" t="s">
        <v>333</v>
      </c>
      <c r="Y3" s="34" t="s">
        <v>333</v>
      </c>
      <c r="Z3" s="34" t="s">
        <v>33</v>
      </c>
      <c r="AA3" s="34" t="s">
        <v>46</v>
      </c>
      <c r="AB3" s="96">
        <v>0</v>
      </c>
      <c r="AC3" s="34" t="s">
        <v>33</v>
      </c>
      <c r="AD3" s="34" t="s">
        <v>46</v>
      </c>
      <c r="AE3" s="96">
        <v>0</v>
      </c>
      <c r="AF3" s="97">
        <v>7.9166666666666661</v>
      </c>
      <c r="AG3" s="98">
        <v>0</v>
      </c>
      <c r="AH3" s="97">
        <v>0</v>
      </c>
      <c r="AI3" s="98" t="s">
        <v>333</v>
      </c>
      <c r="AJ3" s="97">
        <v>32.500000000000043</v>
      </c>
      <c r="AK3" s="97">
        <v>41.243654822335081</v>
      </c>
      <c r="AL3" s="97" t="s">
        <v>96</v>
      </c>
      <c r="AM3" s="96">
        <v>2.5380710659898478</v>
      </c>
      <c r="AN3" s="96">
        <v>0</v>
      </c>
      <c r="AO3" s="99" t="s">
        <v>333</v>
      </c>
      <c r="AP3" s="99">
        <v>0</v>
      </c>
      <c r="AQ3" s="99" t="s">
        <v>333</v>
      </c>
      <c r="AR3" s="99">
        <v>8.1250000000000107</v>
      </c>
      <c r="AS3" s="99">
        <v>10.31091370558377</v>
      </c>
      <c r="AT3" s="100" t="s">
        <v>101</v>
      </c>
      <c r="AU3" s="99">
        <v>0</v>
      </c>
      <c r="AV3" s="99">
        <v>0</v>
      </c>
      <c r="AW3" s="99">
        <v>0</v>
      </c>
      <c r="AX3" s="99">
        <v>0</v>
      </c>
      <c r="AY3" s="99">
        <v>11.059027777777793</v>
      </c>
      <c r="AZ3" s="99">
        <v>14.03429921037791</v>
      </c>
      <c r="BA3" s="101">
        <v>24164.383561643837</v>
      </c>
      <c r="BB3" s="101">
        <v>30665.461372644466</v>
      </c>
      <c r="BC3" s="102">
        <v>1.0068493150684932E-3</v>
      </c>
      <c r="BD3" s="102">
        <v>1.2777275571935194E-3</v>
      </c>
      <c r="BE3" s="97">
        <v>65.000000000000085</v>
      </c>
      <c r="BF3" s="97">
        <v>82.487309644670162</v>
      </c>
      <c r="BG3" s="96">
        <v>0</v>
      </c>
      <c r="BH3" s="96">
        <v>1.2690355329949239</v>
      </c>
      <c r="BI3" s="97" t="s">
        <v>333</v>
      </c>
      <c r="BK3" s="36">
        <v>2022</v>
      </c>
      <c r="BL3" s="23">
        <f>SUMIFS(BD_Resumen[Colaboradores],BD_Resumen[Año],$BK3)</f>
        <v>0</v>
      </c>
      <c r="BM3" s="23">
        <f>COUNTIFS(BD_Resumen[Colaboradores],"&lt;&gt;0",BD_Resumen[Año],Indicadores[[#This Row],[Año]])</f>
        <v>0</v>
      </c>
      <c r="BN3" s="22">
        <f>IFERROR(BL3/BM3,1)</f>
        <v>1</v>
      </c>
      <c r="BO3" s="31">
        <f>COUNTIFS(BD_Resumen[Colaboradores],0,BD_Resumen[Año],$BK3)</f>
        <v>0</v>
      </c>
      <c r="BP3" s="31">
        <f>COUNTIFS(BD_Resumen[Invalidez],BP$2,BD_Resumen[Año],$BK3)</f>
        <v>0</v>
      </c>
      <c r="BQ3" s="31">
        <f>COUNTIFS(BD_Resumen[Invalidez],BQ$2,BD_Resumen[Año],$BK3)</f>
        <v>0</v>
      </c>
      <c r="BR3" s="31">
        <f>COUNTIFS(BD_Resumen[Invalidez],BR$2,BD_Resumen[Año],$BK3)</f>
        <v>0</v>
      </c>
      <c r="BS3" s="31">
        <f>COUNTIFS(BD_Resumen[Invalidez],BS$2,BD_Resumen[Año],$BK3)</f>
        <v>0</v>
      </c>
      <c r="BT3" s="31">
        <f>COUNTIFS(BD_Resumen[Invalidez],BT$2,BD_Resumen[Año],$BK3)</f>
        <v>0</v>
      </c>
      <c r="BU3" s="31">
        <f>SUMIFS(BD_Resumen[Huella_Carbono],BD_Resumen[Año],Indicadores[[#This Row],[Año]])</f>
        <v>0</v>
      </c>
      <c r="BV3" s="31">
        <f>IFERROR(Indicadores[[#This Row],[Huella de carbono]]/Indicadores[[#This Row],[Número de colaboradores]],0)</f>
        <v>0</v>
      </c>
      <c r="BW3" s="31">
        <f>SUMIFS(BD_Resumen[Huella_Energetica],BD_Resumen[Año],Indicadores[[#This Row],[Año]])</f>
        <v>0</v>
      </c>
      <c r="BX3" s="31">
        <f>IFERROR(Indicadores[[#This Row],[Huella energetica]]/Indicadores[[#This Row],[Número de colaboradores]],0)</f>
        <v>0</v>
      </c>
      <c r="BY3" s="31">
        <f>SUMIFS(BD_Resumen[Huella_Calidad_Vida],BD_Resumen[Año],Indicadores[[#This Row],[Año]])</f>
        <v>0</v>
      </c>
      <c r="BZ3" s="31">
        <f>IFERROR(Indicadores[[#This Row],[Huella de calidad de vida]]/Indicadores[[#This Row],[Número de colaboradores]],0)</f>
        <v>0</v>
      </c>
      <c r="CA3" s="40">
        <f>SUMIFS(BD_Resumen[Huella_economica],BD_Resumen[Año],Indicadores[[#This Row],[Año]])</f>
        <v>0</v>
      </c>
      <c r="CB3" s="40">
        <f>IFERROR(Indicadores[[#This Row],[Huella economica]]/Indicadores[[#This Row],[Número de colaboradores]],0)</f>
        <v>0</v>
      </c>
      <c r="CC3" s="41">
        <f>IFERROR(SUMIFS(BD_Resumen[Huella_equidad_],BD_Resumen[Año],Indicadores[[#This Row],[Año]])/Indicadores[[#This Row],[Número de colaboradores]],0)</f>
        <v>0</v>
      </c>
      <c r="CD3" s="46">
        <f>IFERROR(SUMIFS(BD_Resumen[Actividad_Fisica_],BD_Resumen[Año],Indicadores[[#This Row],[Año]])/Indicadores[[#This Row],[Número de colaboradores]],0)</f>
        <v>0</v>
      </c>
      <c r="CE3" s="41">
        <f>IFERROR(SUMIFS(BD_Resumen[Sedentario],BD_Resumen[Año],Indicadores[[#This Row],[Año]])/Indicadores[[#This Row],[Número de colaboradores]],0)</f>
        <v>0</v>
      </c>
      <c r="CG3" t="s">
        <v>110</v>
      </c>
      <c r="CH3"/>
      <c r="CI3" s="44">
        <v>126.90355329949243</v>
      </c>
      <c r="CJ3" s="34"/>
      <c r="CK3" s="17" t="s">
        <v>110</v>
      </c>
      <c r="CL3" s="17" t="s">
        <v>77</v>
      </c>
      <c r="CM3" s="17">
        <f>IFERROR(GETPIVOTDATA("Colaboradores",$CG$2,"Género",$CK3,"Rango Edad",$CL3),0)</f>
        <v>0</v>
      </c>
      <c r="CN3" s="34"/>
      <c r="CO3" s="17" t="s">
        <v>110</v>
      </c>
      <c r="CP3" s="17">
        <f>SUMIFS($CM$3:$CM$20,$CK$3:$CK$20,CO3)</f>
        <v>126.90355329949243</v>
      </c>
      <c r="CQ3" s="34"/>
      <c r="CR3" s="17" t="s">
        <v>77</v>
      </c>
      <c r="CS3" s="20">
        <f>-SUMIFS($CM$3:$CM$20,$CL$3:$CL$20,$CR3,$CK$3:$CK$20,CS$2)</f>
        <v>0</v>
      </c>
      <c r="CT3" s="20">
        <f t="shared" ref="CT3:CU8" si="0">SUMIFS($CM$3:$CM$20,$CL$3:$CL$20,$CR3,$CK$3:$CK$20,CT$2)</f>
        <v>0</v>
      </c>
      <c r="CU3" s="20">
        <f t="shared" si="0"/>
        <v>0</v>
      </c>
      <c r="CV3" s="34"/>
      <c r="CW3" s="34"/>
    </row>
    <row r="4" spans="2:101" x14ac:dyDescent="0.35">
      <c r="B4" s="34">
        <v>2</v>
      </c>
      <c r="C4" s="34">
        <v>2023</v>
      </c>
      <c r="D4" s="34" t="s">
        <v>110</v>
      </c>
      <c r="E4" s="34">
        <v>32</v>
      </c>
      <c r="F4" s="34" t="s">
        <v>79</v>
      </c>
      <c r="G4" s="34" t="s">
        <v>159</v>
      </c>
      <c r="H4" s="34" t="s">
        <v>157</v>
      </c>
      <c r="I4" s="34" t="s">
        <v>84</v>
      </c>
      <c r="J4" s="34" t="s">
        <v>90</v>
      </c>
      <c r="K4" s="34" t="s">
        <v>332</v>
      </c>
      <c r="L4" s="34" t="s">
        <v>186</v>
      </c>
      <c r="M4" s="34" t="s">
        <v>478</v>
      </c>
      <c r="N4" s="95">
        <v>0.29166666666666669</v>
      </c>
      <c r="O4" s="95">
        <v>0.33333333333333331</v>
      </c>
      <c r="P4" s="95" t="s">
        <v>61</v>
      </c>
      <c r="Q4" s="95">
        <v>0.75</v>
      </c>
      <c r="R4" s="95" t="s">
        <v>71</v>
      </c>
      <c r="S4" s="95">
        <v>0.79166666666666663</v>
      </c>
      <c r="T4" s="34" t="s">
        <v>29</v>
      </c>
      <c r="U4" s="34" t="s">
        <v>49</v>
      </c>
      <c r="V4" s="34" t="s">
        <v>44</v>
      </c>
      <c r="W4" s="34" t="s">
        <v>333</v>
      </c>
      <c r="X4" s="34" t="s">
        <v>333</v>
      </c>
      <c r="Y4" s="34" t="s">
        <v>333</v>
      </c>
      <c r="Z4" s="34" t="s">
        <v>29</v>
      </c>
      <c r="AA4" s="34" t="s">
        <v>44</v>
      </c>
      <c r="AB4" s="96">
        <v>0</v>
      </c>
      <c r="AC4" s="34" t="s">
        <v>29</v>
      </c>
      <c r="AD4" s="34" t="s">
        <v>44</v>
      </c>
      <c r="AE4" s="96">
        <v>0</v>
      </c>
      <c r="AF4" s="97">
        <v>10</v>
      </c>
      <c r="AG4" s="98">
        <v>0</v>
      </c>
      <c r="AH4" s="97">
        <v>0</v>
      </c>
      <c r="AI4" s="98" t="s">
        <v>333</v>
      </c>
      <c r="AJ4" s="97">
        <v>59.999999999999943</v>
      </c>
      <c r="AK4" s="97">
        <v>76.142131979695364</v>
      </c>
      <c r="AL4" s="97" t="s">
        <v>96</v>
      </c>
      <c r="AM4" s="96">
        <v>2.5380710659898478</v>
      </c>
      <c r="AN4" s="96">
        <v>0</v>
      </c>
      <c r="AO4" s="99" t="s">
        <v>333</v>
      </c>
      <c r="AP4" s="99">
        <v>0</v>
      </c>
      <c r="AQ4" s="99" t="s">
        <v>333</v>
      </c>
      <c r="AR4" s="99">
        <v>11.326204000000004</v>
      </c>
      <c r="AS4" s="99">
        <v>14.373355329949245</v>
      </c>
      <c r="AT4" s="100" t="s">
        <v>102</v>
      </c>
      <c r="AU4" s="99">
        <v>1084.0829692122056</v>
      </c>
      <c r="AV4" s="99">
        <v>1375.7398086449309</v>
      </c>
      <c r="AW4" s="99">
        <v>142.30358871794877</v>
      </c>
      <c r="AX4" s="99">
        <v>180.58831055577255</v>
      </c>
      <c r="AY4" s="99">
        <v>20.416666666666647</v>
      </c>
      <c r="AZ4" s="99">
        <v>25.909475465313005</v>
      </c>
      <c r="BA4" s="101">
        <v>1415182.6484018264</v>
      </c>
      <c r="BB4" s="101">
        <v>1795917.0664997797</v>
      </c>
      <c r="BC4" s="102">
        <v>5.8965943683409433E-2</v>
      </c>
      <c r="BD4" s="102">
        <v>7.4829877770824157E-2</v>
      </c>
      <c r="BE4" s="97">
        <v>0</v>
      </c>
      <c r="BF4" s="97">
        <v>0</v>
      </c>
      <c r="BG4" s="96">
        <v>1.2690355329949239</v>
      </c>
      <c r="BH4" s="96">
        <v>1.2690355329949239</v>
      </c>
      <c r="BI4" s="97" t="s">
        <v>333</v>
      </c>
      <c r="BK4" s="36">
        <v>2023</v>
      </c>
      <c r="BL4" s="23">
        <f>SUMIFS(BD_Resumen[Colaboradores],BD_Resumen[Año],$BK4)</f>
        <v>250.00000000000085</v>
      </c>
      <c r="BM4" s="23">
        <f>COUNTIFS(BD_Resumen[Colaboradores],"&lt;&gt;0",BD_Resumen[Año],Indicadores[[#This Row],[Año]])</f>
        <v>197</v>
      </c>
      <c r="BN4" s="22">
        <f>IFERROR(BL4/BM4,1)</f>
        <v>1.2690355329949281</v>
      </c>
      <c r="BO4" s="31">
        <f>COUNTIFS(BD_Resumen[Colaboradores],0,BD_Resumen[Año],$BK4)</f>
        <v>10</v>
      </c>
      <c r="BP4" s="31">
        <f>COUNTIFS(BD_Resumen[Invalidez],BP$2,BD_Resumen[Año],$BK4)</f>
        <v>0</v>
      </c>
      <c r="BQ4" s="31">
        <f>COUNTIFS(BD_Resumen[Invalidez],BQ$2,BD_Resumen[Año],$BK4)</f>
        <v>8</v>
      </c>
      <c r="BR4" s="31">
        <f>COUNTIFS(BD_Resumen[Invalidez],BR$2,BD_Resumen[Año],$BK4)</f>
        <v>2</v>
      </c>
      <c r="BS4" s="31">
        <f>COUNTIFS(BD_Resumen[Invalidez],BS$2,BD_Resumen[Año],$BK4)</f>
        <v>0</v>
      </c>
      <c r="BT4" s="31">
        <f>COUNTIFS(BD_Resumen[Invalidez],BT$2,BD_Resumen[Año],$BK4)</f>
        <v>0</v>
      </c>
      <c r="BU4" s="31">
        <f>SUMIFS(BD_Resumen[Huella_Carbono],BD_Resumen[Año],Indicadores[[#This Row],[Año]])</f>
        <v>72897.356733037479</v>
      </c>
      <c r="BV4" s="31">
        <f>IFERROR(Indicadores[[#This Row],[Huella de carbono]]/Indicadores[[#This Row],[Número de colaboradores]],0)</f>
        <v>291.58942693214891</v>
      </c>
      <c r="BW4" s="31">
        <f>SUMIFS(BD_Resumen[Huella_Energetica],BD_Resumen[Año],Indicadores[[#This Row],[Año]])</f>
        <v>9459.3256171721932</v>
      </c>
      <c r="BX4" s="31">
        <f>IFERROR(Indicadores[[#This Row],[Huella energetica]]/Indicadores[[#This Row],[Número de colaboradores]],0)</f>
        <v>37.837302468688641</v>
      </c>
      <c r="BY4" s="31">
        <f>SUMIFS(BD_Resumen[Huella_Calidad_Vida],BD_Resumen[Año],Indicadores[[#This Row],[Año]])</f>
        <v>3558.8823674562868</v>
      </c>
      <c r="BZ4" s="31">
        <f>IFERROR(Indicadores[[#This Row],[Huella de calidad de vida]]/Indicadores[[#This Row],[Número de colaboradores]],0)</f>
        <v>14.235529469825099</v>
      </c>
      <c r="CA4" s="40">
        <f>SUMIFS(BD_Resumen[Huella_economica],BD_Resumen[Año],Indicadores[[#This Row],[Año]])</f>
        <v>296064796.37484646</v>
      </c>
      <c r="CB4" s="40">
        <f>IFERROR(Indicadores[[#This Row],[Huella economica]]/Indicadores[[#This Row],[Número de colaboradores]],0)</f>
        <v>1184259.1854993817</v>
      </c>
      <c r="CC4" s="31">
        <f>IFERROR(SUMIFS(BD_Resumen[Huella_equidad_],BD_Resumen[Año],Indicadores[[#This Row],[Año]])/Indicadores[[#This Row],[Número de colaboradores]],0)</f>
        <v>4.182339921561605E-2</v>
      </c>
      <c r="CD4" s="47">
        <f>IFERROR(SUMIFS(BD_Resumen[Actividad_Fisica_],BD_Resumen[Año],Indicadores[[#This Row],[Año]])/Indicadores[[#This Row],[Número de colaboradores]],0)</f>
        <v>9.6243654822334701</v>
      </c>
      <c r="CE4" s="41">
        <f>IFERROR(SUMIFS(BD_Resumen[Sedentario],BD_Resumen[Año],Indicadores[[#This Row],[Año]])/Indicadores[[#This Row],[Número de colaboradores]],0)</f>
        <v>0.86294416243654759</v>
      </c>
      <c r="CG4"/>
      <c r="CH4" t="s">
        <v>78</v>
      </c>
      <c r="CI4" s="44">
        <v>20.304568527918779</v>
      </c>
      <c r="CJ4" s="34"/>
      <c r="CK4" s="17" t="s">
        <v>110</v>
      </c>
      <c r="CL4" s="17" t="s">
        <v>78</v>
      </c>
      <c r="CM4" s="17">
        <f t="shared" ref="CM4:CM20" si="1">IFERROR(GETPIVOTDATA("Colaboradores",$CG$2,"Género",$CK4,"Rango Edad",$CL4),0)</f>
        <v>20.304568527918779</v>
      </c>
      <c r="CN4" s="34"/>
      <c r="CO4" s="17" t="s">
        <v>111</v>
      </c>
      <c r="CP4" s="17">
        <f>SUMIFS($CM$3:$CM$20,$CK$3:$CK$20,CO4)</f>
        <v>120.5583756345178</v>
      </c>
      <c r="CQ4" s="34"/>
      <c r="CR4" s="17" t="s">
        <v>78</v>
      </c>
      <c r="CS4" s="20">
        <f t="shared" ref="CS4:CS8" si="2">-SUMIFS($CM$3:$CM$20,$CL$3:$CL$20,$CR4,$CK$3:$CK$20,CS$2)</f>
        <v>-20.304568527918779</v>
      </c>
      <c r="CT4" s="20">
        <f t="shared" si="0"/>
        <v>25.380710659898472</v>
      </c>
      <c r="CU4" s="20">
        <f t="shared" si="0"/>
        <v>1.2690355329949239</v>
      </c>
      <c r="CV4" s="34"/>
      <c r="CW4" s="34"/>
    </row>
    <row r="5" spans="2:101" x14ac:dyDescent="0.35">
      <c r="B5" s="34">
        <v>3</v>
      </c>
      <c r="C5" s="34">
        <v>2023</v>
      </c>
      <c r="D5" s="34" t="s">
        <v>110</v>
      </c>
      <c r="E5" s="34">
        <v>30</v>
      </c>
      <c r="F5" s="34" t="s">
        <v>79</v>
      </c>
      <c r="G5" s="34" t="s">
        <v>158</v>
      </c>
      <c r="H5" s="34" t="s">
        <v>157</v>
      </c>
      <c r="I5" s="34" t="s">
        <v>84</v>
      </c>
      <c r="J5" s="34" t="s">
        <v>91</v>
      </c>
      <c r="K5" s="34" t="s">
        <v>332</v>
      </c>
      <c r="L5" s="34" t="s">
        <v>187</v>
      </c>
      <c r="M5" s="34" t="s">
        <v>478</v>
      </c>
      <c r="N5" s="95">
        <v>0.375</v>
      </c>
      <c r="O5" s="95">
        <v>0.39583333333333331</v>
      </c>
      <c r="P5" s="95" t="s">
        <v>62</v>
      </c>
      <c r="Q5" s="95">
        <v>0.75</v>
      </c>
      <c r="R5" s="95" t="s">
        <v>71</v>
      </c>
      <c r="S5" s="95">
        <v>0.77083333333333337</v>
      </c>
      <c r="T5" s="34" t="s">
        <v>33</v>
      </c>
      <c r="U5" s="34" t="s">
        <v>48</v>
      </c>
      <c r="V5" s="34" t="s">
        <v>46</v>
      </c>
      <c r="W5" s="34" t="s">
        <v>333</v>
      </c>
      <c r="X5" s="34" t="s">
        <v>333</v>
      </c>
      <c r="Y5" s="34" t="s">
        <v>333</v>
      </c>
      <c r="Z5" s="34" t="s">
        <v>33</v>
      </c>
      <c r="AA5" s="34" t="s">
        <v>46</v>
      </c>
      <c r="AB5" s="96">
        <v>0</v>
      </c>
      <c r="AC5" s="34" t="s">
        <v>33</v>
      </c>
      <c r="AD5" s="34" t="s">
        <v>46</v>
      </c>
      <c r="AE5" s="96">
        <v>0</v>
      </c>
      <c r="AF5" s="97">
        <v>8.5</v>
      </c>
      <c r="AG5" s="98">
        <v>0</v>
      </c>
      <c r="AH5" s="97">
        <v>0</v>
      </c>
      <c r="AI5" s="98" t="s">
        <v>333</v>
      </c>
      <c r="AJ5" s="97">
        <v>30.000000000000014</v>
      </c>
      <c r="AK5" s="97">
        <v>38.071065989847732</v>
      </c>
      <c r="AL5" s="97" t="s">
        <v>96</v>
      </c>
      <c r="AM5" s="96">
        <v>2.5380710659898478</v>
      </c>
      <c r="AN5" s="96">
        <v>0</v>
      </c>
      <c r="AO5" s="99" t="s">
        <v>333</v>
      </c>
      <c r="AP5" s="99">
        <v>0</v>
      </c>
      <c r="AQ5" s="99" t="s">
        <v>333</v>
      </c>
      <c r="AR5" s="99">
        <v>7.5000000000000027</v>
      </c>
      <c r="AS5" s="99">
        <v>9.5177664974619329</v>
      </c>
      <c r="AT5" s="100" t="s">
        <v>101</v>
      </c>
      <c r="AU5" s="99">
        <v>0</v>
      </c>
      <c r="AV5" s="99">
        <v>0</v>
      </c>
      <c r="AW5" s="99">
        <v>0</v>
      </c>
      <c r="AX5" s="99">
        <v>0</v>
      </c>
      <c r="AY5" s="99">
        <v>10.208333333333337</v>
      </c>
      <c r="AZ5" s="99">
        <v>12.95473773265652</v>
      </c>
      <c r="BA5" s="101">
        <v>53698.630136986299</v>
      </c>
      <c r="BB5" s="101">
        <v>68145.469716987689</v>
      </c>
      <c r="BC5" s="102">
        <v>1.1187214611872145E-3</v>
      </c>
      <c r="BD5" s="102">
        <v>1.4196972857705768E-3</v>
      </c>
      <c r="BE5" s="97">
        <v>60.000000000000028</v>
      </c>
      <c r="BF5" s="97">
        <v>76.142131979695463</v>
      </c>
      <c r="BG5" s="96">
        <v>0</v>
      </c>
      <c r="BH5" s="96">
        <v>1.2690355329949239</v>
      </c>
      <c r="BI5" s="97" t="s">
        <v>333</v>
      </c>
      <c r="CG5"/>
      <c r="CH5" t="s">
        <v>79</v>
      </c>
      <c r="CI5" s="44">
        <v>53.299492385786849</v>
      </c>
      <c r="CJ5" s="34"/>
      <c r="CK5" s="17" t="s">
        <v>110</v>
      </c>
      <c r="CL5" s="17" t="s">
        <v>79</v>
      </c>
      <c r="CM5" s="17">
        <f t="shared" si="1"/>
        <v>53.299492385786849</v>
      </c>
      <c r="CN5" s="34"/>
      <c r="CO5" s="17" t="s">
        <v>267</v>
      </c>
      <c r="CP5" s="17">
        <f>SUMIFS($CM$3:$CM$20,$CK$3:$CK$20,CO5)</f>
        <v>2.5380710659898478</v>
      </c>
      <c r="CQ5" s="34"/>
      <c r="CR5" s="17" t="s">
        <v>79</v>
      </c>
      <c r="CS5" s="20">
        <f t="shared" si="2"/>
        <v>-53.299492385786849</v>
      </c>
      <c r="CT5" s="20">
        <f t="shared" si="0"/>
        <v>57.10659898477163</v>
      </c>
      <c r="CU5" s="20">
        <f t="shared" si="0"/>
        <v>0</v>
      </c>
      <c r="CV5" s="34"/>
      <c r="CW5" s="34"/>
    </row>
    <row r="6" spans="2:101" x14ac:dyDescent="0.35">
      <c r="B6" s="34">
        <v>4</v>
      </c>
      <c r="C6" s="34">
        <v>2023</v>
      </c>
      <c r="D6" s="34" t="s">
        <v>110</v>
      </c>
      <c r="E6" s="34">
        <v>40</v>
      </c>
      <c r="F6" s="34" t="s">
        <v>80</v>
      </c>
      <c r="G6" s="34" t="s">
        <v>158</v>
      </c>
      <c r="H6" s="34" t="s">
        <v>157</v>
      </c>
      <c r="I6" s="34" t="s">
        <v>86</v>
      </c>
      <c r="J6" s="34" t="s">
        <v>94</v>
      </c>
      <c r="K6" s="34" t="s">
        <v>332</v>
      </c>
      <c r="L6" s="34" t="s">
        <v>175</v>
      </c>
      <c r="M6" s="34" t="s">
        <v>479</v>
      </c>
      <c r="N6" s="95">
        <v>0.32291666666666669</v>
      </c>
      <c r="O6" s="95">
        <v>0.375</v>
      </c>
      <c r="P6" s="95" t="s">
        <v>62</v>
      </c>
      <c r="Q6" s="95">
        <v>0.70833333333333337</v>
      </c>
      <c r="R6" s="95" t="s">
        <v>70</v>
      </c>
      <c r="S6" s="95">
        <v>0.76041666666666663</v>
      </c>
      <c r="T6" s="34" t="s">
        <v>25</v>
      </c>
      <c r="U6" s="34" t="s">
        <v>333</v>
      </c>
      <c r="V6" s="34" t="s">
        <v>43</v>
      </c>
      <c r="W6" s="34" t="s">
        <v>333</v>
      </c>
      <c r="X6" s="34" t="s">
        <v>333</v>
      </c>
      <c r="Y6" s="34" t="s">
        <v>333</v>
      </c>
      <c r="Z6" s="34" t="s">
        <v>25</v>
      </c>
      <c r="AA6" s="34" t="s">
        <v>43</v>
      </c>
      <c r="AB6" s="96">
        <v>0</v>
      </c>
      <c r="AC6" s="34" t="s">
        <v>25</v>
      </c>
      <c r="AD6" s="34" t="s">
        <v>43</v>
      </c>
      <c r="AE6" s="96">
        <v>0</v>
      </c>
      <c r="AF6" s="97">
        <v>8</v>
      </c>
      <c r="AG6" s="98">
        <v>0</v>
      </c>
      <c r="AH6" s="97">
        <v>0</v>
      </c>
      <c r="AI6" s="98" t="s">
        <v>333</v>
      </c>
      <c r="AJ6" s="97">
        <v>74.999999999999929</v>
      </c>
      <c r="AK6" s="97">
        <v>95.177664974619205</v>
      </c>
      <c r="AL6" s="97" t="s">
        <v>97</v>
      </c>
      <c r="AM6" s="96">
        <v>2.5380710659898478</v>
      </c>
      <c r="AN6" s="96">
        <v>0</v>
      </c>
      <c r="AO6" s="99" t="s">
        <v>333</v>
      </c>
      <c r="AP6" s="99">
        <v>0</v>
      </c>
      <c r="AQ6" s="99" t="s">
        <v>333</v>
      </c>
      <c r="AR6" s="99">
        <v>11.746369999999999</v>
      </c>
      <c r="AS6" s="99">
        <v>14.906560913705583</v>
      </c>
      <c r="AT6" s="100" t="s">
        <v>102</v>
      </c>
      <c r="AU6" s="99">
        <v>28.084045900817308</v>
      </c>
      <c r="AV6" s="99">
        <v>35.639652158397602</v>
      </c>
      <c r="AW6" s="99">
        <v>3.458967127403846</v>
      </c>
      <c r="AX6" s="99">
        <v>4.3895521921368603</v>
      </c>
      <c r="AY6" s="99">
        <v>25.520833333333311</v>
      </c>
      <c r="AZ6" s="99">
        <v>32.386844331641257</v>
      </c>
      <c r="BA6" s="101">
        <v>578200</v>
      </c>
      <c r="BB6" s="101">
        <v>733756.345177665</v>
      </c>
      <c r="BC6" s="102">
        <v>3.8546666666666668E-3</v>
      </c>
      <c r="BD6" s="102">
        <v>4.8917089678511003E-3</v>
      </c>
      <c r="BE6" s="97">
        <v>0</v>
      </c>
      <c r="BF6" s="97">
        <v>0</v>
      </c>
      <c r="BG6" s="96">
        <v>1.2690355329949239</v>
      </c>
      <c r="BH6" s="96">
        <v>1.2690355329949239</v>
      </c>
      <c r="BI6" s="97" t="s">
        <v>333</v>
      </c>
      <c r="CG6"/>
      <c r="CH6" t="s">
        <v>80</v>
      </c>
      <c r="CI6" s="44">
        <v>34.263959390862944</v>
      </c>
      <c r="CJ6" s="34"/>
      <c r="CK6" s="17" t="s">
        <v>110</v>
      </c>
      <c r="CL6" s="17" t="s">
        <v>80</v>
      </c>
      <c r="CM6" s="17">
        <f t="shared" si="1"/>
        <v>34.263959390862944</v>
      </c>
      <c r="CN6" s="34"/>
      <c r="CO6" s="34"/>
      <c r="CP6" s="34"/>
      <c r="CQ6" s="34"/>
      <c r="CR6" s="17" t="s">
        <v>80</v>
      </c>
      <c r="CS6" s="20">
        <f t="shared" si="2"/>
        <v>-34.263959390862944</v>
      </c>
      <c r="CT6" s="20">
        <f t="shared" si="0"/>
        <v>25.380710659898472</v>
      </c>
      <c r="CU6" s="20">
        <f t="shared" si="0"/>
        <v>0</v>
      </c>
      <c r="CV6" s="34"/>
      <c r="CW6" s="34"/>
    </row>
    <row r="7" spans="2:101" x14ac:dyDescent="0.35">
      <c r="B7" s="34">
        <v>5</v>
      </c>
      <c r="C7" s="34">
        <v>2023</v>
      </c>
      <c r="D7" s="34" t="s">
        <v>110</v>
      </c>
      <c r="E7" s="34">
        <v>36</v>
      </c>
      <c r="F7" s="34" t="s">
        <v>79</v>
      </c>
      <c r="G7" s="34" t="s">
        <v>158</v>
      </c>
      <c r="H7" s="34" t="s">
        <v>157</v>
      </c>
      <c r="I7" s="34" t="s">
        <v>87</v>
      </c>
      <c r="J7" s="34" t="s">
        <v>92</v>
      </c>
      <c r="K7" s="34" t="s">
        <v>332</v>
      </c>
      <c r="L7" s="34" t="s">
        <v>173</v>
      </c>
      <c r="M7" s="34" t="s">
        <v>260</v>
      </c>
      <c r="N7" s="95">
        <v>0</v>
      </c>
      <c r="O7" s="95">
        <v>0</v>
      </c>
      <c r="P7" s="95" t="s">
        <v>333</v>
      </c>
      <c r="Q7" s="95">
        <v>0</v>
      </c>
      <c r="R7" s="95" t="s">
        <v>333</v>
      </c>
      <c r="S7" s="95">
        <v>0</v>
      </c>
      <c r="T7" s="34" t="s">
        <v>36</v>
      </c>
      <c r="U7" s="34" t="s">
        <v>333</v>
      </c>
      <c r="V7" s="34" t="s">
        <v>2</v>
      </c>
      <c r="W7" s="34" t="s">
        <v>333</v>
      </c>
      <c r="X7" s="34" t="s">
        <v>333</v>
      </c>
      <c r="Y7" s="34" t="s">
        <v>333</v>
      </c>
      <c r="Z7" s="34" t="s">
        <v>25</v>
      </c>
      <c r="AA7" s="34" t="s">
        <v>43</v>
      </c>
      <c r="AB7" s="96">
        <v>1.2690355329949239</v>
      </c>
      <c r="AC7" s="34" t="s">
        <v>33</v>
      </c>
      <c r="AD7" s="34" t="s">
        <v>46</v>
      </c>
      <c r="AE7" s="96">
        <v>1.2690355329949239</v>
      </c>
      <c r="AF7" s="97">
        <v>10</v>
      </c>
      <c r="AG7" s="98">
        <v>0</v>
      </c>
      <c r="AH7" s="97">
        <v>0</v>
      </c>
      <c r="AI7" s="98" t="s">
        <v>333</v>
      </c>
      <c r="AJ7" s="97">
        <v>0</v>
      </c>
      <c r="AK7" s="97">
        <v>0</v>
      </c>
      <c r="AL7" s="97" t="s">
        <v>95</v>
      </c>
      <c r="AM7" s="96">
        <v>0</v>
      </c>
      <c r="AN7" s="96">
        <v>0</v>
      </c>
      <c r="AO7" s="99" t="s">
        <v>333</v>
      </c>
      <c r="AP7" s="99">
        <v>0</v>
      </c>
      <c r="AQ7" s="99" t="s">
        <v>333</v>
      </c>
      <c r="AR7" s="99">
        <v>0</v>
      </c>
      <c r="AS7" s="99">
        <v>0</v>
      </c>
      <c r="AT7" s="100" t="s">
        <v>99</v>
      </c>
      <c r="AU7" s="99">
        <v>0</v>
      </c>
      <c r="AV7" s="99">
        <v>0</v>
      </c>
      <c r="AW7" s="99">
        <v>0</v>
      </c>
      <c r="AX7" s="99">
        <v>0</v>
      </c>
      <c r="AY7" s="99">
        <v>0</v>
      </c>
      <c r="AZ7" s="99">
        <v>0</v>
      </c>
      <c r="BA7" s="101">
        <v>0</v>
      </c>
      <c r="BB7" s="101">
        <v>0</v>
      </c>
      <c r="BC7" s="102">
        <v>0</v>
      </c>
      <c r="BD7" s="102">
        <v>0</v>
      </c>
      <c r="BE7" s="97">
        <v>0</v>
      </c>
      <c r="BF7" s="97">
        <v>0</v>
      </c>
      <c r="BG7" s="96">
        <v>1.2690355329949239</v>
      </c>
      <c r="BH7" s="96">
        <v>1.2690355329949239</v>
      </c>
      <c r="BI7" s="97" t="s">
        <v>333</v>
      </c>
      <c r="CG7"/>
      <c r="CH7" t="s">
        <v>81</v>
      </c>
      <c r="CI7" s="44">
        <v>15.228426395939083</v>
      </c>
      <c r="CJ7" s="34"/>
      <c r="CK7" s="17" t="s">
        <v>110</v>
      </c>
      <c r="CL7" s="17" t="s">
        <v>81</v>
      </c>
      <c r="CM7" s="17">
        <f t="shared" si="1"/>
        <v>15.228426395939083</v>
      </c>
      <c r="CN7" s="34"/>
      <c r="CO7" s="18" t="s">
        <v>268</v>
      </c>
      <c r="CP7" s="18" t="s">
        <v>4</v>
      </c>
      <c r="CQ7" s="34"/>
      <c r="CR7" s="17" t="s">
        <v>81</v>
      </c>
      <c r="CS7" s="20">
        <f t="shared" si="2"/>
        <v>-15.228426395939083</v>
      </c>
      <c r="CT7" s="20">
        <f t="shared" si="0"/>
        <v>11.421319796954313</v>
      </c>
      <c r="CU7" s="20">
        <f t="shared" si="0"/>
        <v>1.2690355329949239</v>
      </c>
      <c r="CV7" s="34"/>
      <c r="CW7" s="34"/>
    </row>
    <row r="8" spans="2:101" x14ac:dyDescent="0.35">
      <c r="B8" s="34">
        <v>6</v>
      </c>
      <c r="C8" s="34">
        <v>2023</v>
      </c>
      <c r="D8" s="34" t="s">
        <v>111</v>
      </c>
      <c r="E8" s="34">
        <v>44</v>
      </c>
      <c r="F8" s="34" t="s">
        <v>80</v>
      </c>
      <c r="G8" s="34" t="s">
        <v>158</v>
      </c>
      <c r="H8" s="34" t="s">
        <v>157</v>
      </c>
      <c r="I8" s="34" t="s">
        <v>85</v>
      </c>
      <c r="J8" s="34" t="s">
        <v>92</v>
      </c>
      <c r="K8" s="34" t="s">
        <v>332</v>
      </c>
      <c r="L8" s="34" t="s">
        <v>177</v>
      </c>
      <c r="M8" s="34" t="s">
        <v>260</v>
      </c>
      <c r="N8" s="95">
        <v>0</v>
      </c>
      <c r="O8" s="95">
        <v>0</v>
      </c>
      <c r="P8" s="95" t="s">
        <v>333</v>
      </c>
      <c r="Q8" s="95">
        <v>0</v>
      </c>
      <c r="R8" s="95" t="s">
        <v>333</v>
      </c>
      <c r="S8" s="95">
        <v>0</v>
      </c>
      <c r="T8" s="34" t="s">
        <v>36</v>
      </c>
      <c r="U8" s="34" t="s">
        <v>333</v>
      </c>
      <c r="V8" s="34" t="s">
        <v>2</v>
      </c>
      <c r="W8" s="34" t="s">
        <v>333</v>
      </c>
      <c r="X8" s="34" t="s">
        <v>333</v>
      </c>
      <c r="Y8" s="34" t="s">
        <v>333</v>
      </c>
      <c r="Z8" s="34" t="s">
        <v>31</v>
      </c>
      <c r="AA8" s="34" t="s">
        <v>45</v>
      </c>
      <c r="AB8" s="96">
        <v>1.2690355329949239</v>
      </c>
      <c r="AC8" s="34" t="s">
        <v>31</v>
      </c>
      <c r="AD8" s="34" t="s">
        <v>45</v>
      </c>
      <c r="AE8" s="96">
        <v>1.2690355329949239</v>
      </c>
      <c r="AF8" s="97">
        <v>0.99999999999999911</v>
      </c>
      <c r="AG8" s="98">
        <v>0</v>
      </c>
      <c r="AH8" s="97">
        <v>0</v>
      </c>
      <c r="AI8" s="98" t="s">
        <v>333</v>
      </c>
      <c r="AJ8" s="97">
        <v>0</v>
      </c>
      <c r="AK8" s="97">
        <v>0</v>
      </c>
      <c r="AL8" s="97" t="s">
        <v>95</v>
      </c>
      <c r="AM8" s="96">
        <v>0</v>
      </c>
      <c r="AN8" s="96">
        <v>0</v>
      </c>
      <c r="AO8" s="99" t="s">
        <v>333</v>
      </c>
      <c r="AP8" s="99">
        <v>0</v>
      </c>
      <c r="AQ8" s="99" t="s">
        <v>333</v>
      </c>
      <c r="AR8" s="99">
        <v>0</v>
      </c>
      <c r="AS8" s="99">
        <v>0</v>
      </c>
      <c r="AT8" s="100" t="s">
        <v>99</v>
      </c>
      <c r="AU8" s="99">
        <v>0</v>
      </c>
      <c r="AV8" s="99">
        <v>0</v>
      </c>
      <c r="AW8" s="99">
        <v>0</v>
      </c>
      <c r="AX8" s="99">
        <v>0</v>
      </c>
      <c r="AY8" s="99">
        <v>0</v>
      </c>
      <c r="AZ8" s="99">
        <v>0</v>
      </c>
      <c r="BA8" s="101">
        <v>0</v>
      </c>
      <c r="BB8" s="101">
        <v>0</v>
      </c>
      <c r="BC8" s="102">
        <v>0</v>
      </c>
      <c r="BD8" s="102">
        <v>0</v>
      </c>
      <c r="BE8" s="97">
        <v>0</v>
      </c>
      <c r="BF8" s="97">
        <v>0</v>
      </c>
      <c r="BG8" s="96">
        <v>1.2690355329949239</v>
      </c>
      <c r="BH8" s="96">
        <v>1.2690355329949239</v>
      </c>
      <c r="BI8" s="97" t="s">
        <v>333</v>
      </c>
      <c r="CG8"/>
      <c r="CH8" t="s">
        <v>82</v>
      </c>
      <c r="CI8" s="44">
        <v>3.8071065989847717</v>
      </c>
      <c r="CJ8" s="34"/>
      <c r="CK8" s="17" t="s">
        <v>110</v>
      </c>
      <c r="CL8" s="17" t="s">
        <v>82</v>
      </c>
      <c r="CM8" s="17">
        <f t="shared" si="1"/>
        <v>3.8071065989847717</v>
      </c>
      <c r="CN8" s="34"/>
      <c r="CO8" s="17" t="s">
        <v>77</v>
      </c>
      <c r="CP8" s="17">
        <f t="shared" ref="CP8:CP13" si="3">SUMIFS($CM$3:$CM$20,$CL$3:$CL$20,CO8)</f>
        <v>0</v>
      </c>
      <c r="CQ8" s="35"/>
      <c r="CR8" s="17" t="s">
        <v>82</v>
      </c>
      <c r="CS8" s="20">
        <f t="shared" si="2"/>
        <v>-3.8071065989847717</v>
      </c>
      <c r="CT8" s="20">
        <f t="shared" si="0"/>
        <v>1.2690355329949239</v>
      </c>
      <c r="CU8" s="20">
        <f t="shared" si="0"/>
        <v>0</v>
      </c>
      <c r="CV8" s="34"/>
      <c r="CW8" s="34"/>
    </row>
    <row r="9" spans="2:101" x14ac:dyDescent="0.35">
      <c r="B9" s="34">
        <v>7</v>
      </c>
      <c r="C9" s="34">
        <v>2023</v>
      </c>
      <c r="D9" s="34" t="s">
        <v>111</v>
      </c>
      <c r="E9" s="34">
        <v>31</v>
      </c>
      <c r="F9" s="34" t="s">
        <v>79</v>
      </c>
      <c r="G9" s="34" t="s">
        <v>158</v>
      </c>
      <c r="H9" s="34" t="s">
        <v>157</v>
      </c>
      <c r="I9" s="34" t="s">
        <v>84</v>
      </c>
      <c r="J9" s="34" t="s">
        <v>92</v>
      </c>
      <c r="K9" s="34" t="s">
        <v>332</v>
      </c>
      <c r="L9" s="34" t="s">
        <v>191</v>
      </c>
      <c r="M9" s="34" t="s">
        <v>260</v>
      </c>
      <c r="N9" s="95">
        <v>0.3125</v>
      </c>
      <c r="O9" s="95">
        <v>0.375</v>
      </c>
      <c r="P9" s="95" t="s">
        <v>62</v>
      </c>
      <c r="Q9" s="95">
        <v>0.72916666666666663</v>
      </c>
      <c r="R9" s="95" t="s">
        <v>70</v>
      </c>
      <c r="S9" s="95">
        <v>0.79166666666666663</v>
      </c>
      <c r="T9" s="34" t="s">
        <v>25</v>
      </c>
      <c r="U9" s="34" t="s">
        <v>333</v>
      </c>
      <c r="V9" s="34" t="s">
        <v>43</v>
      </c>
      <c r="W9" s="34" t="s">
        <v>333</v>
      </c>
      <c r="X9" s="34" t="s">
        <v>333</v>
      </c>
      <c r="Y9" s="34" t="s">
        <v>333</v>
      </c>
      <c r="Z9" s="34" t="s">
        <v>25</v>
      </c>
      <c r="AA9" s="34" t="s">
        <v>43</v>
      </c>
      <c r="AB9" s="96">
        <v>0</v>
      </c>
      <c r="AC9" s="34" t="s">
        <v>33</v>
      </c>
      <c r="AD9" s="34" t="s">
        <v>46</v>
      </c>
      <c r="AE9" s="96">
        <v>1.2690355329949239</v>
      </c>
      <c r="AF9" s="97">
        <v>8.5</v>
      </c>
      <c r="AG9" s="98">
        <v>0</v>
      </c>
      <c r="AH9" s="97">
        <v>0</v>
      </c>
      <c r="AI9" s="98" t="s">
        <v>333</v>
      </c>
      <c r="AJ9" s="97">
        <v>90</v>
      </c>
      <c r="AK9" s="97">
        <v>114.21319796954315</v>
      </c>
      <c r="AL9" s="97" t="s">
        <v>97</v>
      </c>
      <c r="AM9" s="96">
        <v>2.5380710659898478</v>
      </c>
      <c r="AN9" s="96">
        <v>0</v>
      </c>
      <c r="AO9" s="99" t="s">
        <v>333</v>
      </c>
      <c r="AP9" s="99">
        <v>0</v>
      </c>
      <c r="AQ9" s="99" t="s">
        <v>333</v>
      </c>
      <c r="AR9" s="99">
        <v>12</v>
      </c>
      <c r="AS9" s="99">
        <v>15.228426395939087</v>
      </c>
      <c r="AT9" s="100" t="s">
        <v>102</v>
      </c>
      <c r="AU9" s="99">
        <v>28.690442307692305</v>
      </c>
      <c r="AV9" s="99">
        <v>36.40919074580242</v>
      </c>
      <c r="AW9" s="99">
        <v>3.5336538461538467</v>
      </c>
      <c r="AX9" s="99">
        <v>4.4843322920734092</v>
      </c>
      <c r="AY9" s="99">
        <v>30.625</v>
      </c>
      <c r="AZ9" s="99">
        <v>38.864213197969541</v>
      </c>
      <c r="BA9" s="101">
        <v>578200</v>
      </c>
      <c r="BB9" s="101">
        <v>733756.345177665</v>
      </c>
      <c r="BC9" s="102">
        <v>7.4128205128205131E-3</v>
      </c>
      <c r="BD9" s="102">
        <v>9.407132630482885E-3</v>
      </c>
      <c r="BE9" s="97">
        <v>0</v>
      </c>
      <c r="BF9" s="97">
        <v>0</v>
      </c>
      <c r="BG9" s="96">
        <v>1.2690355329949239</v>
      </c>
      <c r="BH9" s="96">
        <v>1.2690355329949239</v>
      </c>
      <c r="BI9" s="97" t="s">
        <v>333</v>
      </c>
      <c r="CG9" t="s">
        <v>111</v>
      </c>
      <c r="CH9"/>
      <c r="CI9" s="44">
        <v>120.5583756345178</v>
      </c>
      <c r="CJ9" s="34"/>
      <c r="CK9" s="17" t="s">
        <v>111</v>
      </c>
      <c r="CL9" s="17" t="s">
        <v>77</v>
      </c>
      <c r="CM9" s="17">
        <f t="shared" si="1"/>
        <v>0</v>
      </c>
      <c r="CN9" s="34"/>
      <c r="CO9" s="17" t="s">
        <v>78</v>
      </c>
      <c r="CP9" s="17">
        <f t="shared" si="3"/>
        <v>46.954314720812178</v>
      </c>
      <c r="CQ9" s="34"/>
      <c r="CR9" s="34"/>
      <c r="CS9" s="34"/>
      <c r="CT9" s="34"/>
      <c r="CU9" s="34"/>
      <c r="CV9" s="34"/>
      <c r="CW9" s="34"/>
    </row>
    <row r="10" spans="2:101" x14ac:dyDescent="0.35">
      <c r="B10" s="34">
        <v>8</v>
      </c>
      <c r="C10" s="34">
        <v>2023</v>
      </c>
      <c r="D10" s="34" t="s">
        <v>111</v>
      </c>
      <c r="E10" s="34">
        <v>33</v>
      </c>
      <c r="F10" s="34" t="s">
        <v>79</v>
      </c>
      <c r="G10" s="34" t="s">
        <v>158</v>
      </c>
      <c r="H10" s="34" t="s">
        <v>157</v>
      </c>
      <c r="I10" s="34" t="s">
        <v>85</v>
      </c>
      <c r="J10" s="34" t="s">
        <v>91</v>
      </c>
      <c r="K10" s="34" t="s">
        <v>332</v>
      </c>
      <c r="L10" s="34" t="s">
        <v>182</v>
      </c>
      <c r="M10" s="34" t="s">
        <v>260</v>
      </c>
      <c r="N10" s="95">
        <v>0.27083333333333331</v>
      </c>
      <c r="O10" s="95">
        <v>0.33333333333333331</v>
      </c>
      <c r="P10" s="95" t="s">
        <v>61</v>
      </c>
      <c r="Q10" s="95">
        <v>0.72916666666666663</v>
      </c>
      <c r="R10" s="95" t="s">
        <v>70</v>
      </c>
      <c r="S10" s="95">
        <v>0.79166666666666663</v>
      </c>
      <c r="T10" s="34" t="s">
        <v>25</v>
      </c>
      <c r="U10" s="34" t="s">
        <v>333</v>
      </c>
      <c r="V10" s="34" t="s">
        <v>43</v>
      </c>
      <c r="W10" s="34" t="s">
        <v>28</v>
      </c>
      <c r="X10" s="34" t="s">
        <v>43</v>
      </c>
      <c r="Y10" s="34" t="s">
        <v>333</v>
      </c>
      <c r="Z10" s="34" t="s">
        <v>25</v>
      </c>
      <c r="AA10" s="34" t="s">
        <v>43</v>
      </c>
      <c r="AB10" s="96">
        <v>0</v>
      </c>
      <c r="AC10" s="34" t="s">
        <v>25</v>
      </c>
      <c r="AD10" s="34" t="s">
        <v>43</v>
      </c>
      <c r="AE10" s="96">
        <v>0</v>
      </c>
      <c r="AF10" s="97">
        <v>9.5</v>
      </c>
      <c r="AG10" s="98">
        <v>20</v>
      </c>
      <c r="AH10" s="97">
        <v>25.380710659898476</v>
      </c>
      <c r="AI10" s="98" t="s">
        <v>104</v>
      </c>
      <c r="AJ10" s="97">
        <v>90</v>
      </c>
      <c r="AK10" s="97">
        <v>114.21319796954315</v>
      </c>
      <c r="AL10" s="97" t="s">
        <v>97</v>
      </c>
      <c r="AM10" s="96">
        <v>2.5380710659898478</v>
      </c>
      <c r="AN10" s="96">
        <v>2.5380710659898478</v>
      </c>
      <c r="AO10" s="99">
        <v>5.5333333333333332</v>
      </c>
      <c r="AP10" s="99">
        <v>7.0219966159052456</v>
      </c>
      <c r="AQ10" s="99" t="s">
        <v>109</v>
      </c>
      <c r="AR10" s="99">
        <v>10.4</v>
      </c>
      <c r="AS10" s="99">
        <v>13.197969543147209</v>
      </c>
      <c r="AT10" s="100" t="s">
        <v>102</v>
      </c>
      <c r="AU10" s="99">
        <v>32.404568675678185</v>
      </c>
      <c r="AV10" s="99">
        <v>41.122549080809883</v>
      </c>
      <c r="AW10" s="99">
        <v>3.991103640220488</v>
      </c>
      <c r="AX10" s="99">
        <v>5.0648523353051882</v>
      </c>
      <c r="AY10" s="99">
        <v>30.625</v>
      </c>
      <c r="AZ10" s="99">
        <v>38.864213197969541</v>
      </c>
      <c r="BA10" s="101">
        <v>710500</v>
      </c>
      <c r="BB10" s="101">
        <v>901649.74619289348</v>
      </c>
      <c r="BC10" s="102">
        <v>1.4802083333333334E-2</v>
      </c>
      <c r="BD10" s="102">
        <v>1.8784369712351947E-2</v>
      </c>
      <c r="BE10" s="97">
        <v>0</v>
      </c>
      <c r="BF10" s="97">
        <v>0</v>
      </c>
      <c r="BG10" s="96">
        <v>1.2690355329949239</v>
      </c>
      <c r="BH10" s="96">
        <v>1.2690355329949239</v>
      </c>
      <c r="BI10" s="97" t="s">
        <v>333</v>
      </c>
      <c r="CG10"/>
      <c r="CH10" t="s">
        <v>78</v>
      </c>
      <c r="CI10" s="44">
        <v>25.380710659898472</v>
      </c>
      <c r="CJ10" s="34"/>
      <c r="CK10" s="17" t="s">
        <v>111</v>
      </c>
      <c r="CL10" s="17" t="s">
        <v>78</v>
      </c>
      <c r="CM10" s="17">
        <f t="shared" si="1"/>
        <v>25.380710659898472</v>
      </c>
      <c r="CN10" s="34"/>
      <c r="CO10" s="17" t="s">
        <v>79</v>
      </c>
      <c r="CP10" s="17">
        <f t="shared" si="3"/>
        <v>110.40609137055847</v>
      </c>
      <c r="CQ10" s="34"/>
      <c r="CR10" s="34"/>
      <c r="CS10" s="34"/>
      <c r="CT10" s="34"/>
      <c r="CU10" s="34"/>
      <c r="CV10" s="34"/>
      <c r="CW10" s="34"/>
    </row>
    <row r="11" spans="2:101" x14ac:dyDescent="0.35">
      <c r="B11" s="34">
        <v>9</v>
      </c>
      <c r="C11" s="34">
        <v>2023</v>
      </c>
      <c r="D11" s="34" t="s">
        <v>110</v>
      </c>
      <c r="E11" s="34">
        <v>32</v>
      </c>
      <c r="F11" s="34" t="s">
        <v>79</v>
      </c>
      <c r="G11" s="34" t="s">
        <v>158</v>
      </c>
      <c r="H11" s="34" t="s">
        <v>157</v>
      </c>
      <c r="I11" s="34" t="s">
        <v>84</v>
      </c>
      <c r="J11" s="34" t="s">
        <v>91</v>
      </c>
      <c r="K11" s="34" t="s">
        <v>332</v>
      </c>
      <c r="L11" s="34" t="s">
        <v>181</v>
      </c>
      <c r="M11" s="34" t="s">
        <v>260</v>
      </c>
      <c r="N11" s="95">
        <v>0</v>
      </c>
      <c r="O11" s="95">
        <v>0</v>
      </c>
      <c r="P11" s="95" t="s">
        <v>333</v>
      </c>
      <c r="Q11" s="95">
        <v>0</v>
      </c>
      <c r="R11" s="95" t="s">
        <v>333</v>
      </c>
      <c r="S11" s="95">
        <v>0</v>
      </c>
      <c r="T11" s="34" t="s">
        <v>36</v>
      </c>
      <c r="U11" s="34" t="s">
        <v>333</v>
      </c>
      <c r="V11" s="34" t="s">
        <v>2</v>
      </c>
      <c r="W11" s="34" t="s">
        <v>333</v>
      </c>
      <c r="X11" s="34" t="s">
        <v>333</v>
      </c>
      <c r="Y11" s="34" t="s">
        <v>333</v>
      </c>
      <c r="Z11" s="34" t="s">
        <v>25</v>
      </c>
      <c r="AA11" s="34" t="s">
        <v>43</v>
      </c>
      <c r="AB11" s="96">
        <v>1.2690355329949239</v>
      </c>
      <c r="AC11" s="34" t="s">
        <v>25</v>
      </c>
      <c r="AD11" s="34" t="s">
        <v>43</v>
      </c>
      <c r="AE11" s="96">
        <v>1.2690355329949239</v>
      </c>
      <c r="AF11" s="97">
        <v>11</v>
      </c>
      <c r="AG11" s="98">
        <v>0</v>
      </c>
      <c r="AH11" s="97">
        <v>0</v>
      </c>
      <c r="AI11" s="98" t="s">
        <v>333</v>
      </c>
      <c r="AJ11" s="97">
        <v>0</v>
      </c>
      <c r="AK11" s="97">
        <v>0</v>
      </c>
      <c r="AL11" s="97" t="s">
        <v>95</v>
      </c>
      <c r="AM11" s="96">
        <v>0</v>
      </c>
      <c r="AN11" s="96">
        <v>0</v>
      </c>
      <c r="AO11" s="99" t="s">
        <v>333</v>
      </c>
      <c r="AP11" s="99">
        <v>0</v>
      </c>
      <c r="AQ11" s="99" t="s">
        <v>333</v>
      </c>
      <c r="AR11" s="99">
        <v>0</v>
      </c>
      <c r="AS11" s="99">
        <v>0</v>
      </c>
      <c r="AT11" s="100" t="s">
        <v>99</v>
      </c>
      <c r="AU11" s="99">
        <v>0</v>
      </c>
      <c r="AV11" s="99">
        <v>0</v>
      </c>
      <c r="AW11" s="99">
        <v>0</v>
      </c>
      <c r="AX11" s="99">
        <v>0</v>
      </c>
      <c r="AY11" s="99">
        <v>0</v>
      </c>
      <c r="AZ11" s="99">
        <v>0</v>
      </c>
      <c r="BA11" s="101">
        <v>0</v>
      </c>
      <c r="BB11" s="101">
        <v>0</v>
      </c>
      <c r="BC11" s="102">
        <v>0</v>
      </c>
      <c r="BD11" s="102">
        <v>0</v>
      </c>
      <c r="BE11" s="97">
        <v>0</v>
      </c>
      <c r="BF11" s="97">
        <v>0</v>
      </c>
      <c r="BG11" s="96">
        <v>1.2690355329949239</v>
      </c>
      <c r="BH11" s="96">
        <v>1.2690355329949239</v>
      </c>
      <c r="BI11" s="97" t="s">
        <v>333</v>
      </c>
      <c r="CG11"/>
      <c r="CH11" t="s">
        <v>79</v>
      </c>
      <c r="CI11" s="44">
        <v>57.10659898477163</v>
      </c>
      <c r="CJ11" s="34"/>
      <c r="CK11" s="17" t="s">
        <v>111</v>
      </c>
      <c r="CL11" s="17" t="s">
        <v>79</v>
      </c>
      <c r="CM11" s="17">
        <f t="shared" si="1"/>
        <v>57.10659898477163</v>
      </c>
      <c r="CN11" s="34"/>
      <c r="CO11" s="17" t="s">
        <v>80</v>
      </c>
      <c r="CP11" s="17">
        <f t="shared" si="3"/>
        <v>59.64467005076142</v>
      </c>
      <c r="CQ11" s="34"/>
      <c r="CR11" s="34"/>
      <c r="CS11" s="34"/>
      <c r="CT11" s="34"/>
      <c r="CU11" s="34"/>
      <c r="CV11" s="34"/>
      <c r="CW11" s="34"/>
    </row>
    <row r="12" spans="2:101" x14ac:dyDescent="0.35">
      <c r="B12" s="34">
        <v>10</v>
      </c>
      <c r="C12" s="34">
        <v>2023</v>
      </c>
      <c r="D12" s="34" t="s">
        <v>111</v>
      </c>
      <c r="E12" s="34">
        <v>37</v>
      </c>
      <c r="F12" s="34" t="s">
        <v>79</v>
      </c>
      <c r="G12" s="34" t="s">
        <v>159</v>
      </c>
      <c r="H12" s="34" t="s">
        <v>157</v>
      </c>
      <c r="I12" s="34" t="s">
        <v>87</v>
      </c>
      <c r="J12" s="34" t="s">
        <v>93</v>
      </c>
      <c r="K12" s="34" t="s">
        <v>332</v>
      </c>
      <c r="L12" s="34" t="s">
        <v>179</v>
      </c>
      <c r="M12" s="34" t="s">
        <v>260</v>
      </c>
      <c r="N12" s="95">
        <v>0</v>
      </c>
      <c r="O12" s="95">
        <v>0</v>
      </c>
      <c r="P12" s="95" t="s">
        <v>333</v>
      </c>
      <c r="Q12" s="95">
        <v>0</v>
      </c>
      <c r="R12" s="95" t="s">
        <v>333</v>
      </c>
      <c r="S12" s="95">
        <v>0</v>
      </c>
      <c r="T12" s="34" t="s">
        <v>36</v>
      </c>
      <c r="U12" s="34" t="s">
        <v>333</v>
      </c>
      <c r="V12" s="34" t="s">
        <v>2</v>
      </c>
      <c r="W12" s="34" t="s">
        <v>333</v>
      </c>
      <c r="X12" s="34" t="s">
        <v>333</v>
      </c>
      <c r="Y12" s="34" t="s">
        <v>333</v>
      </c>
      <c r="Z12" s="34" t="s">
        <v>155</v>
      </c>
      <c r="AA12" s="34" t="s">
        <v>155</v>
      </c>
      <c r="AB12" s="96">
        <v>1.2690355329949239</v>
      </c>
      <c r="AC12" s="34" t="s">
        <v>155</v>
      </c>
      <c r="AD12" s="34" t="s">
        <v>155</v>
      </c>
      <c r="AE12" s="96">
        <v>1.2690355329949239</v>
      </c>
      <c r="AF12" s="97">
        <v>10</v>
      </c>
      <c r="AG12" s="98">
        <v>0</v>
      </c>
      <c r="AH12" s="97">
        <v>0</v>
      </c>
      <c r="AI12" s="98" t="s">
        <v>333</v>
      </c>
      <c r="AJ12" s="97">
        <v>0</v>
      </c>
      <c r="AK12" s="97">
        <v>0</v>
      </c>
      <c r="AL12" s="97" t="s">
        <v>95</v>
      </c>
      <c r="AM12" s="96">
        <v>0</v>
      </c>
      <c r="AN12" s="96">
        <v>0</v>
      </c>
      <c r="AO12" s="99" t="s">
        <v>333</v>
      </c>
      <c r="AP12" s="99">
        <v>0</v>
      </c>
      <c r="AQ12" s="99" t="s">
        <v>333</v>
      </c>
      <c r="AR12" s="99">
        <v>0</v>
      </c>
      <c r="AS12" s="99">
        <v>0</v>
      </c>
      <c r="AT12" s="100" t="s">
        <v>99</v>
      </c>
      <c r="AU12" s="99">
        <v>0</v>
      </c>
      <c r="AV12" s="99">
        <v>0</v>
      </c>
      <c r="AW12" s="99">
        <v>0</v>
      </c>
      <c r="AX12" s="99">
        <v>0</v>
      </c>
      <c r="AY12" s="99">
        <v>0</v>
      </c>
      <c r="AZ12" s="99">
        <v>0</v>
      </c>
      <c r="BA12" s="101">
        <v>0</v>
      </c>
      <c r="BB12" s="101">
        <v>0</v>
      </c>
      <c r="BC12" s="102">
        <v>0</v>
      </c>
      <c r="BD12" s="102">
        <v>0</v>
      </c>
      <c r="BE12" s="97">
        <v>0</v>
      </c>
      <c r="BF12" s="97">
        <v>0</v>
      </c>
      <c r="BG12" s="96">
        <v>1.2690355329949239</v>
      </c>
      <c r="BH12" s="96">
        <v>1.2690355329949239</v>
      </c>
      <c r="BI12" s="97" t="s">
        <v>333</v>
      </c>
      <c r="CG12"/>
      <c r="CH12" t="s">
        <v>80</v>
      </c>
      <c r="CI12" s="44">
        <v>25.380710659898472</v>
      </c>
      <c r="CJ12" s="34"/>
      <c r="CK12" s="17" t="s">
        <v>111</v>
      </c>
      <c r="CL12" s="17" t="s">
        <v>80</v>
      </c>
      <c r="CM12" s="17">
        <f t="shared" si="1"/>
        <v>25.380710659898472</v>
      </c>
      <c r="CN12" s="34"/>
      <c r="CO12" s="17" t="s">
        <v>81</v>
      </c>
      <c r="CP12" s="17">
        <f t="shared" si="3"/>
        <v>27.918781725888319</v>
      </c>
      <c r="CQ12" s="34"/>
      <c r="CR12" s="34"/>
      <c r="CS12" s="34"/>
      <c r="CT12" s="34"/>
      <c r="CU12" s="34"/>
      <c r="CV12" s="34"/>
      <c r="CW12" s="34"/>
    </row>
    <row r="13" spans="2:101" x14ac:dyDescent="0.35">
      <c r="B13" s="34">
        <v>11</v>
      </c>
      <c r="C13" s="34">
        <v>2023</v>
      </c>
      <c r="D13" s="34" t="s">
        <v>110</v>
      </c>
      <c r="E13" s="34">
        <v>34</v>
      </c>
      <c r="F13" s="34" t="s">
        <v>79</v>
      </c>
      <c r="G13" s="34" t="s">
        <v>158</v>
      </c>
      <c r="H13" s="34" t="s">
        <v>157</v>
      </c>
      <c r="I13" s="34" t="s">
        <v>85</v>
      </c>
      <c r="J13" s="34" t="s">
        <v>92</v>
      </c>
      <c r="K13" s="34" t="s">
        <v>332</v>
      </c>
      <c r="L13" s="34" t="s">
        <v>177</v>
      </c>
      <c r="M13" s="34" t="s">
        <v>260</v>
      </c>
      <c r="N13" s="95">
        <v>0</v>
      </c>
      <c r="O13" s="95">
        <v>0</v>
      </c>
      <c r="P13" s="95" t="s">
        <v>333</v>
      </c>
      <c r="Q13" s="95">
        <v>0</v>
      </c>
      <c r="R13" s="95" t="s">
        <v>333</v>
      </c>
      <c r="S13" s="95">
        <v>0</v>
      </c>
      <c r="T13" s="34" t="s">
        <v>36</v>
      </c>
      <c r="U13" s="34" t="s">
        <v>333</v>
      </c>
      <c r="V13" s="34" t="s">
        <v>2</v>
      </c>
      <c r="W13" s="34" t="s">
        <v>333</v>
      </c>
      <c r="X13" s="34" t="s">
        <v>333</v>
      </c>
      <c r="Y13" s="34" t="s">
        <v>333</v>
      </c>
      <c r="Z13" s="34" t="s">
        <v>25</v>
      </c>
      <c r="AA13" s="34" t="s">
        <v>43</v>
      </c>
      <c r="AB13" s="96">
        <v>1.2690355329949239</v>
      </c>
      <c r="AC13" s="34" t="s">
        <v>25</v>
      </c>
      <c r="AD13" s="34" t="s">
        <v>43</v>
      </c>
      <c r="AE13" s="96">
        <v>1.2690355329949239</v>
      </c>
      <c r="AF13" s="97">
        <v>9.5</v>
      </c>
      <c r="AG13" s="98">
        <v>0</v>
      </c>
      <c r="AH13" s="97">
        <v>0</v>
      </c>
      <c r="AI13" s="98" t="s">
        <v>333</v>
      </c>
      <c r="AJ13" s="97">
        <v>0</v>
      </c>
      <c r="AK13" s="97">
        <v>0</v>
      </c>
      <c r="AL13" s="97" t="s">
        <v>95</v>
      </c>
      <c r="AM13" s="96">
        <v>0</v>
      </c>
      <c r="AN13" s="96">
        <v>0</v>
      </c>
      <c r="AO13" s="99" t="s">
        <v>333</v>
      </c>
      <c r="AP13" s="99">
        <v>0</v>
      </c>
      <c r="AQ13" s="99" t="s">
        <v>333</v>
      </c>
      <c r="AR13" s="99">
        <v>0</v>
      </c>
      <c r="AS13" s="99">
        <v>0</v>
      </c>
      <c r="AT13" s="100" t="s">
        <v>99</v>
      </c>
      <c r="AU13" s="99">
        <v>0</v>
      </c>
      <c r="AV13" s="99">
        <v>0</v>
      </c>
      <c r="AW13" s="99">
        <v>0</v>
      </c>
      <c r="AX13" s="99">
        <v>0</v>
      </c>
      <c r="AY13" s="99">
        <v>0</v>
      </c>
      <c r="AZ13" s="99">
        <v>0</v>
      </c>
      <c r="BA13" s="101">
        <v>0</v>
      </c>
      <c r="BB13" s="101">
        <v>0</v>
      </c>
      <c r="BC13" s="102">
        <v>0</v>
      </c>
      <c r="BD13" s="102">
        <v>0</v>
      </c>
      <c r="BE13" s="97">
        <v>0</v>
      </c>
      <c r="BF13" s="97">
        <v>0</v>
      </c>
      <c r="BG13" s="96">
        <v>1.2690355329949239</v>
      </c>
      <c r="BH13" s="96">
        <v>1.2690355329949239</v>
      </c>
      <c r="BI13" s="97" t="s">
        <v>333</v>
      </c>
      <c r="CG13"/>
      <c r="CH13" t="s">
        <v>81</v>
      </c>
      <c r="CI13" s="44">
        <v>11.421319796954313</v>
      </c>
      <c r="CJ13" s="34"/>
      <c r="CK13" s="17" t="s">
        <v>111</v>
      </c>
      <c r="CL13" s="17" t="s">
        <v>81</v>
      </c>
      <c r="CM13" s="17">
        <f t="shared" si="1"/>
        <v>11.421319796954313</v>
      </c>
      <c r="CN13" s="34"/>
      <c r="CO13" s="17" t="s">
        <v>82</v>
      </c>
      <c r="CP13" s="17">
        <f t="shared" si="3"/>
        <v>5.0761421319796955</v>
      </c>
      <c r="CQ13" s="34"/>
      <c r="CR13" s="34"/>
      <c r="CS13" s="34"/>
      <c r="CT13" s="34"/>
      <c r="CU13" s="34"/>
      <c r="CV13" s="34"/>
      <c r="CW13" s="34"/>
    </row>
    <row r="14" spans="2:101" x14ac:dyDescent="0.35">
      <c r="B14" s="34">
        <v>12</v>
      </c>
      <c r="C14" s="34">
        <v>2023</v>
      </c>
      <c r="D14" s="34" t="s">
        <v>110</v>
      </c>
      <c r="E14" s="34">
        <v>26</v>
      </c>
      <c r="F14" s="34" t="s">
        <v>78</v>
      </c>
      <c r="G14" s="34" t="s">
        <v>158</v>
      </c>
      <c r="H14" s="34" t="s">
        <v>157</v>
      </c>
      <c r="I14" s="34" t="s">
        <v>86</v>
      </c>
      <c r="J14" s="34" t="s">
        <v>91</v>
      </c>
      <c r="K14" s="34" t="s">
        <v>332</v>
      </c>
      <c r="L14" s="34" t="s">
        <v>180</v>
      </c>
      <c r="M14" s="34" t="s">
        <v>260</v>
      </c>
      <c r="N14" s="95">
        <v>0</v>
      </c>
      <c r="O14" s="95">
        <v>0</v>
      </c>
      <c r="P14" s="95" t="s">
        <v>333</v>
      </c>
      <c r="Q14" s="95">
        <v>0</v>
      </c>
      <c r="R14" s="95" t="s">
        <v>333</v>
      </c>
      <c r="S14" s="95">
        <v>0</v>
      </c>
      <c r="T14" s="34" t="s">
        <v>36</v>
      </c>
      <c r="U14" s="34" t="s">
        <v>333</v>
      </c>
      <c r="V14" s="34" t="s">
        <v>2</v>
      </c>
      <c r="W14" s="34" t="s">
        <v>333</v>
      </c>
      <c r="X14" s="34" t="s">
        <v>333</v>
      </c>
      <c r="Y14" s="34" t="s">
        <v>333</v>
      </c>
      <c r="Z14" s="34" t="s">
        <v>25</v>
      </c>
      <c r="AA14" s="34" t="s">
        <v>43</v>
      </c>
      <c r="AB14" s="96">
        <v>1.2690355329949239</v>
      </c>
      <c r="AC14" s="34" t="s">
        <v>33</v>
      </c>
      <c r="AD14" s="34" t="s">
        <v>46</v>
      </c>
      <c r="AE14" s="96">
        <v>1.2690355329949239</v>
      </c>
      <c r="AF14" s="97">
        <v>8</v>
      </c>
      <c r="AG14" s="98">
        <v>0</v>
      </c>
      <c r="AH14" s="97">
        <v>0</v>
      </c>
      <c r="AI14" s="98" t="s">
        <v>333</v>
      </c>
      <c r="AJ14" s="97">
        <v>0</v>
      </c>
      <c r="AK14" s="97">
        <v>0</v>
      </c>
      <c r="AL14" s="97" t="s">
        <v>95</v>
      </c>
      <c r="AM14" s="96">
        <v>0</v>
      </c>
      <c r="AN14" s="96">
        <v>0</v>
      </c>
      <c r="AO14" s="99" t="s">
        <v>333</v>
      </c>
      <c r="AP14" s="99">
        <v>0</v>
      </c>
      <c r="AQ14" s="99" t="s">
        <v>333</v>
      </c>
      <c r="AR14" s="99">
        <v>0</v>
      </c>
      <c r="AS14" s="99">
        <v>0</v>
      </c>
      <c r="AT14" s="100" t="s">
        <v>99</v>
      </c>
      <c r="AU14" s="99">
        <v>0</v>
      </c>
      <c r="AV14" s="99">
        <v>0</v>
      </c>
      <c r="AW14" s="99">
        <v>0</v>
      </c>
      <c r="AX14" s="99">
        <v>0</v>
      </c>
      <c r="AY14" s="99">
        <v>0</v>
      </c>
      <c r="AZ14" s="99">
        <v>0</v>
      </c>
      <c r="BA14" s="101">
        <v>0</v>
      </c>
      <c r="BB14" s="101">
        <v>0</v>
      </c>
      <c r="BC14" s="102">
        <v>0</v>
      </c>
      <c r="BD14" s="102">
        <v>0</v>
      </c>
      <c r="BE14" s="97">
        <v>0</v>
      </c>
      <c r="BF14" s="97">
        <v>0</v>
      </c>
      <c r="BG14" s="96">
        <v>1.2690355329949239</v>
      </c>
      <c r="BH14" s="96">
        <v>1.2690355329949239</v>
      </c>
      <c r="BI14" s="97" t="s">
        <v>333</v>
      </c>
      <c r="CG14"/>
      <c r="CH14" t="s">
        <v>82</v>
      </c>
      <c r="CI14" s="44">
        <v>1.2690355329949239</v>
      </c>
      <c r="CJ14" s="34"/>
      <c r="CK14" s="17" t="s">
        <v>111</v>
      </c>
      <c r="CL14" s="17" t="s">
        <v>82</v>
      </c>
      <c r="CM14" s="17">
        <f t="shared" si="1"/>
        <v>1.2690355329949239</v>
      </c>
      <c r="CN14" s="34"/>
      <c r="CO14" s="34"/>
      <c r="CP14" s="34"/>
      <c r="CQ14" s="34"/>
      <c r="CR14" s="34"/>
      <c r="CS14" s="34"/>
      <c r="CT14" s="34"/>
      <c r="CU14" s="34"/>
      <c r="CV14" s="34"/>
      <c r="CW14" s="34"/>
    </row>
    <row r="15" spans="2:101" x14ac:dyDescent="0.35">
      <c r="B15" s="34">
        <v>13</v>
      </c>
      <c r="C15" s="34">
        <v>2023</v>
      </c>
      <c r="D15" s="34" t="s">
        <v>110</v>
      </c>
      <c r="E15" s="34">
        <v>64</v>
      </c>
      <c r="F15" s="34" t="s">
        <v>82</v>
      </c>
      <c r="G15" s="34" t="s">
        <v>158</v>
      </c>
      <c r="H15" s="34" t="s">
        <v>157</v>
      </c>
      <c r="I15" s="34" t="s">
        <v>86</v>
      </c>
      <c r="J15" s="34" t="s">
        <v>91</v>
      </c>
      <c r="K15" s="34" t="s">
        <v>332</v>
      </c>
      <c r="L15" s="34" t="s">
        <v>174</v>
      </c>
      <c r="M15" s="34" t="s">
        <v>260</v>
      </c>
      <c r="N15" s="95">
        <v>0.32291666666666669</v>
      </c>
      <c r="O15" s="95">
        <v>0.35416666666666669</v>
      </c>
      <c r="P15" s="95" t="s">
        <v>61</v>
      </c>
      <c r="Q15" s="95">
        <v>0.70833333333333337</v>
      </c>
      <c r="R15" s="95" t="s">
        <v>70</v>
      </c>
      <c r="S15" s="95">
        <v>0.75</v>
      </c>
      <c r="T15" s="34" t="s">
        <v>27</v>
      </c>
      <c r="U15" s="34" t="s">
        <v>49</v>
      </c>
      <c r="V15" s="34" t="s">
        <v>44</v>
      </c>
      <c r="W15" s="34" t="s">
        <v>333</v>
      </c>
      <c r="X15" s="34" t="s">
        <v>333</v>
      </c>
      <c r="Y15" s="34" t="s">
        <v>333</v>
      </c>
      <c r="Z15" s="34" t="s">
        <v>27</v>
      </c>
      <c r="AA15" s="34" t="s">
        <v>44</v>
      </c>
      <c r="AB15" s="96">
        <v>0</v>
      </c>
      <c r="AC15" s="34" t="s">
        <v>27</v>
      </c>
      <c r="AD15" s="34" t="s">
        <v>44</v>
      </c>
      <c r="AE15" s="96">
        <v>0</v>
      </c>
      <c r="AF15" s="97">
        <v>8.5</v>
      </c>
      <c r="AG15" s="98">
        <v>0</v>
      </c>
      <c r="AH15" s="97">
        <v>0</v>
      </c>
      <c r="AI15" s="98" t="s">
        <v>333</v>
      </c>
      <c r="AJ15" s="97">
        <v>52.499999999999972</v>
      </c>
      <c r="AK15" s="97">
        <v>66.624365482233472</v>
      </c>
      <c r="AL15" s="97" t="s">
        <v>96</v>
      </c>
      <c r="AM15" s="96">
        <v>2.5380710659898478</v>
      </c>
      <c r="AN15" s="96">
        <v>0</v>
      </c>
      <c r="AO15" s="99" t="s">
        <v>333</v>
      </c>
      <c r="AP15" s="99">
        <v>0</v>
      </c>
      <c r="AQ15" s="99" t="s">
        <v>333</v>
      </c>
      <c r="AR15" s="99">
        <v>14.4</v>
      </c>
      <c r="AS15" s="99">
        <v>18.274111675126903</v>
      </c>
      <c r="AT15" s="100" t="s">
        <v>102</v>
      </c>
      <c r="AU15" s="99">
        <v>1023.8726399999998</v>
      </c>
      <c r="AV15" s="99">
        <v>1299.3307614213195</v>
      </c>
      <c r="AW15" s="99">
        <v>134.4</v>
      </c>
      <c r="AX15" s="99">
        <v>170.55837563451777</v>
      </c>
      <c r="AY15" s="99">
        <v>17.864583333333325</v>
      </c>
      <c r="AZ15" s="99">
        <v>22.670791032148891</v>
      </c>
      <c r="BA15" s="101">
        <v>464493.15068493155</v>
      </c>
      <c r="BB15" s="101">
        <v>589458.31305194355</v>
      </c>
      <c r="BC15" s="102">
        <v>9.6769406392694067E-3</v>
      </c>
      <c r="BD15" s="102">
        <v>1.2280381521915492E-2</v>
      </c>
      <c r="BE15" s="97">
        <v>0</v>
      </c>
      <c r="BF15" s="97">
        <v>0</v>
      </c>
      <c r="BG15" s="96">
        <v>1.2690355329949239</v>
      </c>
      <c r="BH15" s="96">
        <v>1.2690355329949239</v>
      </c>
      <c r="BI15" s="97" t="s">
        <v>333</v>
      </c>
      <c r="CG15" t="s">
        <v>267</v>
      </c>
      <c r="CH15"/>
      <c r="CI15" s="44">
        <v>2.5380710659898478</v>
      </c>
      <c r="CJ15" s="34"/>
      <c r="CK15" s="17" t="s">
        <v>267</v>
      </c>
      <c r="CL15" s="17" t="s">
        <v>77</v>
      </c>
      <c r="CM15" s="17">
        <f t="shared" si="1"/>
        <v>0</v>
      </c>
      <c r="CN15" s="34"/>
      <c r="CO15" s="34"/>
      <c r="CP15" s="34"/>
      <c r="CQ15" s="34"/>
      <c r="CR15" s="34"/>
      <c r="CS15" s="34"/>
      <c r="CT15" s="34"/>
      <c r="CU15" s="34"/>
      <c r="CV15" s="34"/>
      <c r="CW15" s="34"/>
    </row>
    <row r="16" spans="2:101" x14ac:dyDescent="0.35">
      <c r="B16" s="34">
        <v>14</v>
      </c>
      <c r="C16" s="34">
        <v>2023</v>
      </c>
      <c r="D16" s="34" t="s">
        <v>110</v>
      </c>
      <c r="E16" s="34">
        <v>40</v>
      </c>
      <c r="F16" s="34" t="s">
        <v>80</v>
      </c>
      <c r="G16" s="34" t="s">
        <v>158</v>
      </c>
      <c r="H16" s="34" t="s">
        <v>157</v>
      </c>
      <c r="I16" s="34" t="s">
        <v>85</v>
      </c>
      <c r="J16" s="34" t="s">
        <v>91</v>
      </c>
      <c r="K16" s="34" t="s">
        <v>332</v>
      </c>
      <c r="L16" s="34" t="s">
        <v>179</v>
      </c>
      <c r="M16" s="34" t="s">
        <v>260</v>
      </c>
      <c r="N16" s="95">
        <v>0</v>
      </c>
      <c r="O16" s="95">
        <v>0</v>
      </c>
      <c r="P16" s="95" t="s">
        <v>333</v>
      </c>
      <c r="Q16" s="95">
        <v>0</v>
      </c>
      <c r="R16" s="95" t="s">
        <v>333</v>
      </c>
      <c r="S16" s="95">
        <v>0</v>
      </c>
      <c r="T16" s="34" t="s">
        <v>36</v>
      </c>
      <c r="U16" s="34" t="s">
        <v>333</v>
      </c>
      <c r="V16" s="34" t="s">
        <v>2</v>
      </c>
      <c r="W16" s="34" t="s">
        <v>333</v>
      </c>
      <c r="X16" s="34" t="s">
        <v>333</v>
      </c>
      <c r="Y16" s="34" t="s">
        <v>333</v>
      </c>
      <c r="Z16" s="34" t="s">
        <v>29</v>
      </c>
      <c r="AA16" s="34" t="s">
        <v>44</v>
      </c>
      <c r="AB16" s="96">
        <v>1.2690355329949239</v>
      </c>
      <c r="AC16" s="34" t="s">
        <v>27</v>
      </c>
      <c r="AD16" s="34" t="s">
        <v>44</v>
      </c>
      <c r="AE16" s="96">
        <v>1.2690355329949239</v>
      </c>
      <c r="AF16" s="97">
        <v>11</v>
      </c>
      <c r="AG16" s="98">
        <v>0</v>
      </c>
      <c r="AH16" s="97">
        <v>0</v>
      </c>
      <c r="AI16" s="98" t="s">
        <v>333</v>
      </c>
      <c r="AJ16" s="97">
        <v>0</v>
      </c>
      <c r="AK16" s="97">
        <v>0</v>
      </c>
      <c r="AL16" s="97" t="s">
        <v>95</v>
      </c>
      <c r="AM16" s="96">
        <v>0</v>
      </c>
      <c r="AN16" s="96">
        <v>0</v>
      </c>
      <c r="AO16" s="99" t="s">
        <v>333</v>
      </c>
      <c r="AP16" s="99">
        <v>0</v>
      </c>
      <c r="AQ16" s="99" t="s">
        <v>333</v>
      </c>
      <c r="AR16" s="99">
        <v>0</v>
      </c>
      <c r="AS16" s="99">
        <v>0</v>
      </c>
      <c r="AT16" s="100" t="s">
        <v>99</v>
      </c>
      <c r="AU16" s="99">
        <v>0</v>
      </c>
      <c r="AV16" s="99">
        <v>0</v>
      </c>
      <c r="AW16" s="99">
        <v>0</v>
      </c>
      <c r="AX16" s="99">
        <v>0</v>
      </c>
      <c r="AY16" s="99">
        <v>0</v>
      </c>
      <c r="AZ16" s="99">
        <v>0</v>
      </c>
      <c r="BA16" s="101">
        <v>0</v>
      </c>
      <c r="BB16" s="101">
        <v>0</v>
      </c>
      <c r="BC16" s="102">
        <v>0</v>
      </c>
      <c r="BD16" s="102">
        <v>0</v>
      </c>
      <c r="BE16" s="97">
        <v>0</v>
      </c>
      <c r="BF16" s="97">
        <v>0</v>
      </c>
      <c r="BG16" s="96">
        <v>1.2690355329949239</v>
      </c>
      <c r="BH16" s="96">
        <v>1.2690355329949239</v>
      </c>
      <c r="BI16" s="97" t="s">
        <v>333</v>
      </c>
      <c r="CG16"/>
      <c r="CH16" t="s">
        <v>78</v>
      </c>
      <c r="CI16">
        <v>1.2690355329949239</v>
      </c>
      <c r="CJ16" s="34"/>
      <c r="CK16" s="17" t="s">
        <v>267</v>
      </c>
      <c r="CL16" s="17" t="s">
        <v>78</v>
      </c>
      <c r="CM16" s="17">
        <f t="shared" si="1"/>
        <v>1.2690355329949239</v>
      </c>
      <c r="CN16" s="34"/>
      <c r="CO16" s="34"/>
      <c r="CP16" s="34"/>
      <c r="CQ16" s="34"/>
      <c r="CR16" s="34"/>
      <c r="CS16" s="34"/>
      <c r="CT16" s="34"/>
      <c r="CU16" s="34"/>
      <c r="CV16" s="34"/>
      <c r="CW16" s="34"/>
    </row>
    <row r="17" spans="2:101" x14ac:dyDescent="0.35">
      <c r="B17" s="34">
        <v>15</v>
      </c>
      <c r="C17" s="34">
        <v>2023</v>
      </c>
      <c r="D17" s="34" t="s">
        <v>110</v>
      </c>
      <c r="E17" s="34">
        <v>61</v>
      </c>
      <c r="F17" s="34" t="s">
        <v>82</v>
      </c>
      <c r="G17" s="34" t="s">
        <v>159</v>
      </c>
      <c r="H17" s="34" t="s">
        <v>157</v>
      </c>
      <c r="I17" s="34" t="s">
        <v>87</v>
      </c>
      <c r="J17" s="34" t="s">
        <v>94</v>
      </c>
      <c r="K17" s="34" t="s">
        <v>332</v>
      </c>
      <c r="L17" s="34" t="s">
        <v>173</v>
      </c>
      <c r="M17" s="34" t="s">
        <v>479</v>
      </c>
      <c r="N17" s="95">
        <v>0.33333333333333331</v>
      </c>
      <c r="O17" s="95">
        <v>0.35416666666666669</v>
      </c>
      <c r="P17" s="95" t="s">
        <v>61</v>
      </c>
      <c r="Q17" s="95">
        <v>0.72916666666666663</v>
      </c>
      <c r="R17" s="95" t="s">
        <v>70</v>
      </c>
      <c r="S17" s="95">
        <v>0.75</v>
      </c>
      <c r="T17" s="34" t="s">
        <v>25</v>
      </c>
      <c r="U17" s="34" t="s">
        <v>333</v>
      </c>
      <c r="V17" s="34" t="s">
        <v>43</v>
      </c>
      <c r="W17" s="34" t="s">
        <v>333</v>
      </c>
      <c r="X17" s="34" t="s">
        <v>333</v>
      </c>
      <c r="Y17" s="34" t="s">
        <v>333</v>
      </c>
      <c r="Z17" s="34" t="s">
        <v>25</v>
      </c>
      <c r="AA17" s="34" t="s">
        <v>43</v>
      </c>
      <c r="AB17" s="96">
        <v>0</v>
      </c>
      <c r="AC17" s="34" t="s">
        <v>25</v>
      </c>
      <c r="AD17" s="34" t="s">
        <v>43</v>
      </c>
      <c r="AE17" s="96">
        <v>0</v>
      </c>
      <c r="AF17" s="97">
        <v>8.9999999999999982</v>
      </c>
      <c r="AG17" s="98">
        <v>0</v>
      </c>
      <c r="AH17" s="97">
        <v>0</v>
      </c>
      <c r="AI17" s="98" t="s">
        <v>333</v>
      </c>
      <c r="AJ17" s="97">
        <v>30.000000000000053</v>
      </c>
      <c r="AK17" s="97">
        <v>38.071065989847781</v>
      </c>
      <c r="AL17" s="97" t="s">
        <v>96</v>
      </c>
      <c r="AM17" s="96">
        <v>2.5380710659898478</v>
      </c>
      <c r="AN17" s="96">
        <v>0</v>
      </c>
      <c r="AO17" s="99" t="s">
        <v>333</v>
      </c>
      <c r="AP17" s="99">
        <v>0</v>
      </c>
      <c r="AQ17" s="99" t="s">
        <v>333</v>
      </c>
      <c r="AR17" s="99">
        <v>13.670000000000023</v>
      </c>
      <c r="AS17" s="99">
        <v>17.347715736040637</v>
      </c>
      <c r="AT17" s="100" t="s">
        <v>102</v>
      </c>
      <c r="AU17" s="99">
        <v>49.024793293269319</v>
      </c>
      <c r="AV17" s="99">
        <v>62.21420468689</v>
      </c>
      <c r="AW17" s="99">
        <v>6.0381310096153946</v>
      </c>
      <c r="AX17" s="99">
        <v>7.6626028040804499</v>
      </c>
      <c r="AY17" s="99">
        <v>10.208333333333352</v>
      </c>
      <c r="AZ17" s="99">
        <v>12.954737732656538</v>
      </c>
      <c r="BA17" s="101">
        <v>867300</v>
      </c>
      <c r="BB17" s="101">
        <v>1100634.5177664976</v>
      </c>
      <c r="BC17" s="102">
        <v>5.7819999999999998E-3</v>
      </c>
      <c r="BD17" s="102">
        <v>7.33756345177665E-3</v>
      </c>
      <c r="BE17" s="97">
        <v>0</v>
      </c>
      <c r="BF17" s="97">
        <v>0</v>
      </c>
      <c r="BG17" s="96">
        <v>1.2690355329949239</v>
      </c>
      <c r="BH17" s="96">
        <v>1.2690355329949239</v>
      </c>
      <c r="BI17" s="97" t="s">
        <v>333</v>
      </c>
      <c r="CG17"/>
      <c r="CH17" t="s">
        <v>81</v>
      </c>
      <c r="CI17">
        <v>1.2690355329949239</v>
      </c>
      <c r="CJ17" s="34"/>
      <c r="CK17" s="17" t="s">
        <v>267</v>
      </c>
      <c r="CL17" s="17" t="s">
        <v>79</v>
      </c>
      <c r="CM17" s="17">
        <f t="shared" si="1"/>
        <v>0</v>
      </c>
      <c r="CN17" s="34"/>
      <c r="CO17" s="34"/>
      <c r="CP17" s="34"/>
      <c r="CQ17" s="34"/>
      <c r="CR17" s="34"/>
      <c r="CS17" s="34"/>
      <c r="CT17" s="34"/>
      <c r="CU17" s="34"/>
      <c r="CV17" s="34"/>
      <c r="CW17" s="34"/>
    </row>
    <row r="18" spans="2:101" x14ac:dyDescent="0.35">
      <c r="B18" s="34">
        <v>16</v>
      </c>
      <c r="C18" s="34">
        <v>2023</v>
      </c>
      <c r="D18" s="34" t="s">
        <v>111</v>
      </c>
      <c r="E18" s="34">
        <v>29</v>
      </c>
      <c r="F18" s="34" t="s">
        <v>78</v>
      </c>
      <c r="G18" s="34" t="s">
        <v>158</v>
      </c>
      <c r="H18" s="34" t="s">
        <v>157</v>
      </c>
      <c r="I18" s="34" t="s">
        <v>85</v>
      </c>
      <c r="J18" s="34" t="s">
        <v>90</v>
      </c>
      <c r="K18" s="34" t="s">
        <v>332</v>
      </c>
      <c r="L18" s="34" t="s">
        <v>184</v>
      </c>
      <c r="M18" s="34" t="s">
        <v>260</v>
      </c>
      <c r="N18" s="95">
        <v>0</v>
      </c>
      <c r="O18" s="95">
        <v>0</v>
      </c>
      <c r="P18" s="95" t="s">
        <v>333</v>
      </c>
      <c r="Q18" s="95">
        <v>0</v>
      </c>
      <c r="R18" s="95" t="s">
        <v>333</v>
      </c>
      <c r="S18" s="95">
        <v>0</v>
      </c>
      <c r="T18" s="34" t="s">
        <v>36</v>
      </c>
      <c r="U18" s="34" t="s">
        <v>333</v>
      </c>
      <c r="V18" s="34" t="s">
        <v>2</v>
      </c>
      <c r="W18" s="34" t="s">
        <v>333</v>
      </c>
      <c r="X18" s="34" t="s">
        <v>333</v>
      </c>
      <c r="Y18" s="34" t="s">
        <v>333</v>
      </c>
      <c r="Z18" s="34" t="s">
        <v>25</v>
      </c>
      <c r="AA18" s="34" t="s">
        <v>43</v>
      </c>
      <c r="AB18" s="96">
        <v>1.2690355329949239</v>
      </c>
      <c r="AC18" s="34" t="s">
        <v>27</v>
      </c>
      <c r="AD18" s="34" t="s">
        <v>44</v>
      </c>
      <c r="AE18" s="96">
        <v>1.2690355329949239</v>
      </c>
      <c r="AF18" s="97">
        <v>9.0000000000000018</v>
      </c>
      <c r="AG18" s="98">
        <v>0</v>
      </c>
      <c r="AH18" s="97">
        <v>0</v>
      </c>
      <c r="AI18" s="98" t="s">
        <v>333</v>
      </c>
      <c r="AJ18" s="97">
        <v>0</v>
      </c>
      <c r="AK18" s="97">
        <v>0</v>
      </c>
      <c r="AL18" s="97" t="s">
        <v>95</v>
      </c>
      <c r="AM18" s="96">
        <v>0</v>
      </c>
      <c r="AN18" s="96">
        <v>0</v>
      </c>
      <c r="AO18" s="99" t="s">
        <v>333</v>
      </c>
      <c r="AP18" s="99">
        <v>0</v>
      </c>
      <c r="AQ18" s="99" t="s">
        <v>333</v>
      </c>
      <c r="AR18" s="99">
        <v>0</v>
      </c>
      <c r="AS18" s="99">
        <v>0</v>
      </c>
      <c r="AT18" s="100" t="s">
        <v>99</v>
      </c>
      <c r="AU18" s="99">
        <v>0</v>
      </c>
      <c r="AV18" s="99">
        <v>0</v>
      </c>
      <c r="AW18" s="99">
        <v>0</v>
      </c>
      <c r="AX18" s="99">
        <v>0</v>
      </c>
      <c r="AY18" s="99">
        <v>0</v>
      </c>
      <c r="AZ18" s="99">
        <v>0</v>
      </c>
      <c r="BA18" s="101">
        <v>0</v>
      </c>
      <c r="BB18" s="101">
        <v>0</v>
      </c>
      <c r="BC18" s="102">
        <v>0</v>
      </c>
      <c r="BD18" s="102">
        <v>0</v>
      </c>
      <c r="BE18" s="97">
        <v>0</v>
      </c>
      <c r="BF18" s="97">
        <v>0</v>
      </c>
      <c r="BG18" s="96">
        <v>1.2690355329949239</v>
      </c>
      <c r="BH18" s="96">
        <v>1.2690355329949239</v>
      </c>
      <c r="BI18" s="97" t="s">
        <v>333</v>
      </c>
      <c r="CG18" t="s">
        <v>204</v>
      </c>
      <c r="CH18"/>
      <c r="CI18">
        <v>250.00000000000014</v>
      </c>
      <c r="CJ18" s="34"/>
      <c r="CK18" s="17" t="s">
        <v>267</v>
      </c>
      <c r="CL18" s="17" t="s">
        <v>80</v>
      </c>
      <c r="CM18" s="17">
        <f t="shared" si="1"/>
        <v>0</v>
      </c>
      <c r="CN18" s="34"/>
      <c r="CO18" s="34"/>
      <c r="CP18" s="34"/>
      <c r="CQ18" s="34"/>
      <c r="CR18" s="34"/>
      <c r="CS18" s="34"/>
      <c r="CT18" s="34"/>
      <c r="CU18" s="34"/>
      <c r="CV18" s="34"/>
      <c r="CW18" s="34"/>
    </row>
    <row r="19" spans="2:101" x14ac:dyDescent="0.35">
      <c r="B19" s="34">
        <v>17</v>
      </c>
      <c r="C19" s="34">
        <v>2023</v>
      </c>
      <c r="D19" s="34" t="s">
        <v>111</v>
      </c>
      <c r="E19" s="34">
        <v>46</v>
      </c>
      <c r="F19" s="34" t="s">
        <v>80</v>
      </c>
      <c r="G19" s="34" t="s">
        <v>160</v>
      </c>
      <c r="H19" s="34" t="s">
        <v>157</v>
      </c>
      <c r="I19" s="34" t="s">
        <v>86</v>
      </c>
      <c r="J19" s="34" t="s">
        <v>90</v>
      </c>
      <c r="K19" s="34" t="s">
        <v>454</v>
      </c>
      <c r="L19" s="34" t="s">
        <v>176</v>
      </c>
      <c r="M19" s="34" t="s">
        <v>259</v>
      </c>
      <c r="N19" s="95">
        <v>0.27083333333333331</v>
      </c>
      <c r="O19" s="95">
        <v>0.35416666666666669</v>
      </c>
      <c r="P19" s="95" t="s">
        <v>61</v>
      </c>
      <c r="Q19" s="95">
        <v>0.66666666666666663</v>
      </c>
      <c r="R19" s="95" t="s">
        <v>69</v>
      </c>
      <c r="S19" s="95">
        <v>0.77083333333333337</v>
      </c>
      <c r="T19" s="34" t="s">
        <v>34</v>
      </c>
      <c r="U19" s="34" t="s">
        <v>333</v>
      </c>
      <c r="V19" s="34" t="s">
        <v>43</v>
      </c>
      <c r="W19" s="34" t="s">
        <v>155</v>
      </c>
      <c r="X19" s="34" t="s">
        <v>155</v>
      </c>
      <c r="Y19" s="34" t="s">
        <v>333</v>
      </c>
      <c r="Z19" s="34" t="s">
        <v>34</v>
      </c>
      <c r="AA19" s="34" t="s">
        <v>43</v>
      </c>
      <c r="AB19" s="96">
        <v>0</v>
      </c>
      <c r="AC19" s="34" t="s">
        <v>34</v>
      </c>
      <c r="AD19" s="34" t="s">
        <v>43</v>
      </c>
      <c r="AE19" s="96">
        <v>0</v>
      </c>
      <c r="AF19" s="97">
        <v>7.4999999999999982</v>
      </c>
      <c r="AG19" s="98">
        <v>10</v>
      </c>
      <c r="AH19" s="97">
        <v>12.690355329949238</v>
      </c>
      <c r="AI19" s="98" t="s">
        <v>149</v>
      </c>
      <c r="AJ19" s="97">
        <v>135.00000000000009</v>
      </c>
      <c r="AK19" s="97">
        <v>171.31979695431482</v>
      </c>
      <c r="AL19" s="97" t="s">
        <v>98</v>
      </c>
      <c r="AM19" s="96">
        <v>2.5380710659898478</v>
      </c>
      <c r="AN19" s="96">
        <v>2.5380710659898478</v>
      </c>
      <c r="AO19" s="99">
        <v>0.56666666666666665</v>
      </c>
      <c r="AP19" s="99">
        <v>0.71912013536379016</v>
      </c>
      <c r="AQ19" s="99" t="s">
        <v>107</v>
      </c>
      <c r="AR19" s="99">
        <v>34.560987092592597</v>
      </c>
      <c r="AS19" s="99">
        <v>43.859120675878934</v>
      </c>
      <c r="AT19" s="100" t="s">
        <v>103</v>
      </c>
      <c r="AU19" s="99">
        <v>816.68645131079165</v>
      </c>
      <c r="AV19" s="99">
        <v>1036.4041260289234</v>
      </c>
      <c r="AW19" s="99">
        <v>100.58705923130258</v>
      </c>
      <c r="AX19" s="99">
        <v>127.64855232398804</v>
      </c>
      <c r="AY19" s="99">
        <v>45.937500000000028</v>
      </c>
      <c r="AZ19" s="99">
        <v>58.29631979695435</v>
      </c>
      <c r="BA19" s="101">
        <v>3993500</v>
      </c>
      <c r="BB19" s="101">
        <v>5067893.4010152286</v>
      </c>
      <c r="BC19" s="102">
        <v>0.16639583333333333</v>
      </c>
      <c r="BD19" s="102">
        <v>0.21116222504230117</v>
      </c>
      <c r="BE19" s="97">
        <v>20</v>
      </c>
      <c r="BF19" s="97">
        <v>25.380710659898476</v>
      </c>
      <c r="BG19" s="96">
        <v>1.2690355329949239</v>
      </c>
      <c r="BH19" s="96">
        <v>1.2690355329949239</v>
      </c>
      <c r="BI19" s="97" t="s">
        <v>333</v>
      </c>
      <c r="CG19"/>
      <c r="CH19"/>
      <c r="CI19"/>
      <c r="CJ19" s="34"/>
      <c r="CK19" s="17" t="s">
        <v>267</v>
      </c>
      <c r="CL19" s="17" t="s">
        <v>81</v>
      </c>
      <c r="CM19" s="17">
        <f t="shared" si="1"/>
        <v>1.2690355329949239</v>
      </c>
      <c r="CN19" s="34"/>
      <c r="CO19" s="34"/>
      <c r="CP19" s="34"/>
      <c r="CQ19" s="34"/>
      <c r="CR19" s="34"/>
      <c r="CS19" s="34"/>
      <c r="CT19" s="34"/>
      <c r="CU19" s="34"/>
      <c r="CV19" s="34"/>
      <c r="CW19" s="34"/>
    </row>
    <row r="20" spans="2:101" x14ac:dyDescent="0.35">
      <c r="B20" s="34">
        <v>18</v>
      </c>
      <c r="C20" s="34">
        <v>2023</v>
      </c>
      <c r="D20" s="34" t="s">
        <v>111</v>
      </c>
      <c r="E20" s="34">
        <v>25</v>
      </c>
      <c r="F20" s="34" t="s">
        <v>78</v>
      </c>
      <c r="G20" s="34" t="s">
        <v>158</v>
      </c>
      <c r="H20" s="34" t="s">
        <v>157</v>
      </c>
      <c r="I20" s="34" t="s">
        <v>85</v>
      </c>
      <c r="J20" s="34" t="s">
        <v>92</v>
      </c>
      <c r="K20" s="34" t="s">
        <v>332</v>
      </c>
      <c r="L20" s="34" t="s">
        <v>181</v>
      </c>
      <c r="M20" s="34" t="s">
        <v>479</v>
      </c>
      <c r="N20" s="95">
        <v>0.34375</v>
      </c>
      <c r="O20" s="95">
        <v>0.375</v>
      </c>
      <c r="P20" s="95" t="s">
        <v>62</v>
      </c>
      <c r="Q20" s="95">
        <v>0.70833333333333337</v>
      </c>
      <c r="R20" s="95" t="s">
        <v>70</v>
      </c>
      <c r="S20" s="95">
        <v>0.75</v>
      </c>
      <c r="T20" s="34" t="s">
        <v>28</v>
      </c>
      <c r="U20" s="34" t="s">
        <v>333</v>
      </c>
      <c r="V20" s="34" t="s">
        <v>43</v>
      </c>
      <c r="W20" s="34" t="s">
        <v>333</v>
      </c>
      <c r="X20" s="34" t="s">
        <v>333</v>
      </c>
      <c r="Y20" s="34" t="s">
        <v>333</v>
      </c>
      <c r="Z20" s="34" t="s">
        <v>28</v>
      </c>
      <c r="AA20" s="34" t="s">
        <v>43</v>
      </c>
      <c r="AB20" s="96">
        <v>0</v>
      </c>
      <c r="AC20" s="34" t="s">
        <v>28</v>
      </c>
      <c r="AD20" s="34" t="s">
        <v>43</v>
      </c>
      <c r="AE20" s="96">
        <v>0</v>
      </c>
      <c r="AF20" s="97">
        <v>8</v>
      </c>
      <c r="AG20" s="98">
        <v>0</v>
      </c>
      <c r="AH20" s="97">
        <v>0</v>
      </c>
      <c r="AI20" s="98" t="s">
        <v>333</v>
      </c>
      <c r="AJ20" s="97">
        <v>52.499999999999972</v>
      </c>
      <c r="AK20" s="97">
        <v>66.624365482233472</v>
      </c>
      <c r="AL20" s="97" t="s">
        <v>96</v>
      </c>
      <c r="AM20" s="96">
        <v>2.5380710659898478</v>
      </c>
      <c r="AN20" s="96">
        <v>0</v>
      </c>
      <c r="AO20" s="99" t="s">
        <v>333</v>
      </c>
      <c r="AP20" s="99">
        <v>0</v>
      </c>
      <c r="AQ20" s="99" t="s">
        <v>333</v>
      </c>
      <c r="AR20" s="99">
        <v>13.167613500000002</v>
      </c>
      <c r="AS20" s="99">
        <v>16.710169416243659</v>
      </c>
      <c r="AT20" s="100" t="s">
        <v>102</v>
      </c>
      <c r="AU20" s="99">
        <v>189.80485104821742</v>
      </c>
      <c r="AV20" s="99">
        <v>240.86910031499673</v>
      </c>
      <c r="AW20" s="99">
        <v>23.377284836956527</v>
      </c>
      <c r="AX20" s="99">
        <v>29.666605123041279</v>
      </c>
      <c r="AY20" s="99">
        <v>17.864583333333325</v>
      </c>
      <c r="AZ20" s="99">
        <v>22.670791032148891</v>
      </c>
      <c r="BA20" s="101">
        <v>793800</v>
      </c>
      <c r="BB20" s="101">
        <v>1007360.4060913706</v>
      </c>
      <c r="BC20" s="102">
        <v>1.0176923076923076E-2</v>
      </c>
      <c r="BD20" s="102">
        <v>1.2914877001171417E-2</v>
      </c>
      <c r="BE20" s="97">
        <v>0</v>
      </c>
      <c r="BF20" s="97">
        <v>0</v>
      </c>
      <c r="BG20" s="96">
        <v>1.2690355329949239</v>
      </c>
      <c r="BH20" s="96">
        <v>1.2690355329949239</v>
      </c>
      <c r="BI20" s="97" t="s">
        <v>333</v>
      </c>
      <c r="CG20"/>
      <c r="CH20"/>
      <c r="CI20"/>
      <c r="CJ20" s="34"/>
      <c r="CK20" s="17" t="s">
        <v>267</v>
      </c>
      <c r="CL20" s="17" t="s">
        <v>82</v>
      </c>
      <c r="CM20" s="17">
        <f t="shared" si="1"/>
        <v>0</v>
      </c>
      <c r="CN20" s="34"/>
      <c r="CO20" s="34"/>
      <c r="CP20" s="34"/>
      <c r="CQ20" s="34"/>
      <c r="CR20" s="34"/>
      <c r="CS20" s="34"/>
      <c r="CT20" s="34"/>
      <c r="CU20" s="34"/>
      <c r="CV20" s="34"/>
      <c r="CW20" s="34"/>
    </row>
    <row r="21" spans="2:101" x14ac:dyDescent="0.35">
      <c r="B21" s="34">
        <v>19</v>
      </c>
      <c r="C21" s="34">
        <v>2023</v>
      </c>
      <c r="D21" s="34" t="s">
        <v>111</v>
      </c>
      <c r="E21" s="34">
        <v>39</v>
      </c>
      <c r="F21" s="34" t="s">
        <v>79</v>
      </c>
      <c r="G21" s="34" t="s">
        <v>158</v>
      </c>
      <c r="H21" s="34" t="s">
        <v>157</v>
      </c>
      <c r="I21" s="34" t="s">
        <v>84</v>
      </c>
      <c r="J21" s="34" t="s">
        <v>90</v>
      </c>
      <c r="K21" s="34" t="s">
        <v>334</v>
      </c>
      <c r="L21" s="34" t="s">
        <v>176</v>
      </c>
      <c r="M21" s="34" t="s">
        <v>260</v>
      </c>
      <c r="N21" s="95">
        <v>0</v>
      </c>
      <c r="O21" s="95">
        <v>0</v>
      </c>
      <c r="P21" s="95" t="s">
        <v>333</v>
      </c>
      <c r="Q21" s="95">
        <v>0</v>
      </c>
      <c r="R21" s="95" t="s">
        <v>333</v>
      </c>
      <c r="S21" s="95">
        <v>0</v>
      </c>
      <c r="T21" s="34" t="s">
        <v>36</v>
      </c>
      <c r="U21" s="34" t="s">
        <v>333</v>
      </c>
      <c r="V21" s="34" t="s">
        <v>2</v>
      </c>
      <c r="W21" s="34" t="s">
        <v>333</v>
      </c>
      <c r="X21" s="34" t="s">
        <v>333</v>
      </c>
      <c r="Y21" s="34" t="s">
        <v>333</v>
      </c>
      <c r="Z21" s="34" t="s">
        <v>25</v>
      </c>
      <c r="AA21" s="34" t="s">
        <v>43</v>
      </c>
      <c r="AB21" s="96">
        <v>1.2690355329949239</v>
      </c>
      <c r="AC21" s="34" t="s">
        <v>25</v>
      </c>
      <c r="AD21" s="34" t="s">
        <v>43</v>
      </c>
      <c r="AE21" s="96">
        <v>1.2690355329949239</v>
      </c>
      <c r="AF21" s="97">
        <v>9.0000000000000018</v>
      </c>
      <c r="AG21" s="98">
        <v>0</v>
      </c>
      <c r="AH21" s="97">
        <v>0</v>
      </c>
      <c r="AI21" s="98" t="s">
        <v>333</v>
      </c>
      <c r="AJ21" s="97">
        <v>0</v>
      </c>
      <c r="AK21" s="97">
        <v>0</v>
      </c>
      <c r="AL21" s="97" t="s">
        <v>95</v>
      </c>
      <c r="AM21" s="96">
        <v>0</v>
      </c>
      <c r="AN21" s="96">
        <v>0</v>
      </c>
      <c r="AO21" s="99" t="s">
        <v>333</v>
      </c>
      <c r="AP21" s="99">
        <v>0</v>
      </c>
      <c r="AQ21" s="99" t="s">
        <v>333</v>
      </c>
      <c r="AR21" s="99">
        <v>0</v>
      </c>
      <c r="AS21" s="99">
        <v>0</v>
      </c>
      <c r="AT21" s="100" t="s">
        <v>99</v>
      </c>
      <c r="AU21" s="99">
        <v>0</v>
      </c>
      <c r="AV21" s="99">
        <v>0</v>
      </c>
      <c r="AW21" s="99">
        <v>0</v>
      </c>
      <c r="AX21" s="99">
        <v>0</v>
      </c>
      <c r="AY21" s="99">
        <v>0</v>
      </c>
      <c r="AZ21" s="99">
        <v>0</v>
      </c>
      <c r="BA21" s="101">
        <v>0</v>
      </c>
      <c r="BB21" s="101">
        <v>0</v>
      </c>
      <c r="BC21" s="102">
        <v>0</v>
      </c>
      <c r="BD21" s="102">
        <v>0</v>
      </c>
      <c r="BE21" s="97">
        <v>0</v>
      </c>
      <c r="BF21" s="97">
        <v>0</v>
      </c>
      <c r="BG21" s="96">
        <v>1.2690355329949239</v>
      </c>
      <c r="BH21" s="96">
        <v>1.2690355329949239</v>
      </c>
      <c r="BI21" s="97" t="s">
        <v>333</v>
      </c>
      <c r="CG21"/>
      <c r="CH21"/>
      <c r="CI21"/>
      <c r="CJ21" s="34"/>
      <c r="CK21" s="34"/>
      <c r="CL21" s="34"/>
      <c r="CM21" s="34"/>
      <c r="CN21" s="34"/>
      <c r="CO21" s="34"/>
      <c r="CP21" s="34"/>
      <c r="CQ21" s="34"/>
      <c r="CR21" s="34"/>
      <c r="CS21" s="34"/>
      <c r="CT21" s="34"/>
      <c r="CU21" s="34"/>
      <c r="CV21" s="34"/>
      <c r="CW21" s="34"/>
    </row>
    <row r="22" spans="2:101" x14ac:dyDescent="0.35">
      <c r="B22" s="34">
        <v>20</v>
      </c>
      <c r="C22" s="34">
        <v>2023</v>
      </c>
      <c r="D22" s="34" t="s">
        <v>110</v>
      </c>
      <c r="E22" s="34">
        <v>38</v>
      </c>
      <c r="F22" s="34" t="s">
        <v>79</v>
      </c>
      <c r="G22" s="34" t="s">
        <v>158</v>
      </c>
      <c r="H22" s="34" t="s">
        <v>157</v>
      </c>
      <c r="I22" s="34" t="s">
        <v>84</v>
      </c>
      <c r="J22" s="34" t="s">
        <v>90</v>
      </c>
      <c r="K22" s="34" t="s">
        <v>334</v>
      </c>
      <c r="L22" s="34" t="s">
        <v>176</v>
      </c>
      <c r="M22" s="34" t="s">
        <v>478</v>
      </c>
      <c r="N22" s="95">
        <v>0.25</v>
      </c>
      <c r="O22" s="95">
        <v>0.35416666666666669</v>
      </c>
      <c r="P22" s="95" t="s">
        <v>61</v>
      </c>
      <c r="Q22" s="95">
        <v>0.75</v>
      </c>
      <c r="R22" s="95" t="s">
        <v>71</v>
      </c>
      <c r="S22" s="95">
        <v>0.83333333333333337</v>
      </c>
      <c r="T22" s="34" t="s">
        <v>29</v>
      </c>
      <c r="U22" s="34" t="s">
        <v>49</v>
      </c>
      <c r="V22" s="34" t="s">
        <v>44</v>
      </c>
      <c r="W22" s="34" t="s">
        <v>333</v>
      </c>
      <c r="X22" s="34" t="s">
        <v>333</v>
      </c>
      <c r="Y22" s="34" t="s">
        <v>333</v>
      </c>
      <c r="Z22" s="34" t="s">
        <v>33</v>
      </c>
      <c r="AA22" s="34" t="s">
        <v>46</v>
      </c>
      <c r="AB22" s="96">
        <v>1.2690355329949239</v>
      </c>
      <c r="AC22" s="34" t="s">
        <v>29</v>
      </c>
      <c r="AD22" s="34" t="s">
        <v>44</v>
      </c>
      <c r="AE22" s="96">
        <v>0</v>
      </c>
      <c r="AF22" s="97">
        <v>9.5</v>
      </c>
      <c r="AG22" s="98">
        <v>0</v>
      </c>
      <c r="AH22" s="97">
        <v>0</v>
      </c>
      <c r="AI22" s="98" t="s">
        <v>333</v>
      </c>
      <c r="AJ22" s="97">
        <v>135.00000000000006</v>
      </c>
      <c r="AK22" s="97">
        <v>171.3197969543148</v>
      </c>
      <c r="AL22" s="97" t="s">
        <v>98</v>
      </c>
      <c r="AM22" s="96">
        <v>2.5380710659898478</v>
      </c>
      <c r="AN22" s="96">
        <v>0</v>
      </c>
      <c r="AO22" s="99" t="s">
        <v>333</v>
      </c>
      <c r="AP22" s="99">
        <v>0</v>
      </c>
      <c r="AQ22" s="99" t="s">
        <v>333</v>
      </c>
      <c r="AR22" s="99">
        <v>30.919868000000008</v>
      </c>
      <c r="AS22" s="99">
        <v>39.238411167512702</v>
      </c>
      <c r="AT22" s="100" t="s">
        <v>103</v>
      </c>
      <c r="AU22" s="99">
        <v>2959.4824805459493</v>
      </c>
      <c r="AV22" s="99">
        <v>3755.6884270887681</v>
      </c>
      <c r="AW22" s="99">
        <v>388.48039282051292</v>
      </c>
      <c r="AX22" s="99">
        <v>492.99542236105702</v>
      </c>
      <c r="AY22" s="99">
        <v>45.937500000000021</v>
      </c>
      <c r="AZ22" s="99">
        <v>58.296319796954343</v>
      </c>
      <c r="BA22" s="101">
        <v>1977899.5433789953</v>
      </c>
      <c r="BB22" s="101">
        <v>2510024.8012423799</v>
      </c>
      <c r="BC22" s="102">
        <v>8.2412480974124805E-2</v>
      </c>
      <c r="BD22" s="102">
        <v>0.10458436671843249</v>
      </c>
      <c r="BE22" s="97">
        <v>0</v>
      </c>
      <c r="BF22" s="97">
        <v>0</v>
      </c>
      <c r="BG22" s="96">
        <v>1.2690355329949239</v>
      </c>
      <c r="BH22" s="96">
        <v>1.2690355329949239</v>
      </c>
      <c r="BI22" s="97" t="s">
        <v>333</v>
      </c>
      <c r="CG22" s="42" t="s">
        <v>114</v>
      </c>
      <c r="CH22" s="42" t="s">
        <v>266</v>
      </c>
      <c r="CI22" t="s">
        <v>313</v>
      </c>
      <c r="CJ22" s="35"/>
      <c r="CK22" s="18" t="s">
        <v>114</v>
      </c>
      <c r="CL22" s="18" t="s">
        <v>266</v>
      </c>
      <c r="CM22" s="18" t="s">
        <v>4</v>
      </c>
      <c r="CN22" s="34"/>
      <c r="CO22" s="18" t="s">
        <v>114</v>
      </c>
      <c r="CP22" s="18" t="s">
        <v>4</v>
      </c>
      <c r="CQ22" s="34"/>
      <c r="CR22" s="34"/>
      <c r="CS22" s="34"/>
      <c r="CT22" s="34"/>
      <c r="CU22" s="34"/>
      <c r="CV22" s="34"/>
      <c r="CW22" s="34"/>
    </row>
    <row r="23" spans="2:101" x14ac:dyDescent="0.35">
      <c r="B23" s="34">
        <v>21</v>
      </c>
      <c r="C23" s="34">
        <v>2023</v>
      </c>
      <c r="D23" s="34" t="s">
        <v>267</v>
      </c>
      <c r="E23" s="34">
        <v>57</v>
      </c>
      <c r="F23" s="34" t="s">
        <v>81</v>
      </c>
      <c r="G23" s="34" t="s">
        <v>158</v>
      </c>
      <c r="H23" s="34" t="s">
        <v>157</v>
      </c>
      <c r="I23" s="34" t="s">
        <v>86</v>
      </c>
      <c r="J23" s="34" t="s">
        <v>92</v>
      </c>
      <c r="K23" s="34" t="s">
        <v>332</v>
      </c>
      <c r="L23" s="34" t="s">
        <v>177</v>
      </c>
      <c r="M23" s="34" t="s">
        <v>478</v>
      </c>
      <c r="N23" s="95">
        <v>0.27083333333333331</v>
      </c>
      <c r="O23" s="95">
        <v>0.3125</v>
      </c>
      <c r="P23" s="95" t="s">
        <v>60</v>
      </c>
      <c r="Q23" s="95">
        <v>0.66666666666666663</v>
      </c>
      <c r="R23" s="95" t="s">
        <v>69</v>
      </c>
      <c r="S23" s="95">
        <v>0.70833333333333337</v>
      </c>
      <c r="T23" s="34" t="s">
        <v>25</v>
      </c>
      <c r="U23" s="34" t="s">
        <v>333</v>
      </c>
      <c r="V23" s="34" t="s">
        <v>43</v>
      </c>
      <c r="W23" s="34" t="s">
        <v>32</v>
      </c>
      <c r="X23" s="34" t="s">
        <v>43</v>
      </c>
      <c r="Y23" s="34" t="s">
        <v>333</v>
      </c>
      <c r="Z23" s="34" t="s">
        <v>25</v>
      </c>
      <c r="AA23" s="34" t="s">
        <v>43</v>
      </c>
      <c r="AB23" s="96">
        <v>0</v>
      </c>
      <c r="AC23" s="34" t="s">
        <v>25</v>
      </c>
      <c r="AD23" s="34" t="s">
        <v>43</v>
      </c>
      <c r="AE23" s="96">
        <v>0</v>
      </c>
      <c r="AF23" s="97">
        <v>8.5</v>
      </c>
      <c r="AG23" s="98">
        <v>30</v>
      </c>
      <c r="AH23" s="97">
        <v>38.071065989847718</v>
      </c>
      <c r="AI23" s="98" t="s">
        <v>96</v>
      </c>
      <c r="AJ23" s="97">
        <v>60.000000000000071</v>
      </c>
      <c r="AK23" s="97">
        <v>76.14213197969552</v>
      </c>
      <c r="AL23" s="97" t="s">
        <v>97</v>
      </c>
      <c r="AM23" s="96">
        <v>2.5380710659898478</v>
      </c>
      <c r="AN23" s="96">
        <v>2.5380710659898478</v>
      </c>
      <c r="AO23" s="99">
        <v>8.1449999999999996</v>
      </c>
      <c r="AP23" s="99">
        <v>10.336294416243655</v>
      </c>
      <c r="AQ23" s="99" t="s">
        <v>109</v>
      </c>
      <c r="AR23" s="99">
        <v>10.130378999999991</v>
      </c>
      <c r="AS23" s="99">
        <v>12.855810913705572</v>
      </c>
      <c r="AT23" s="100" t="s">
        <v>102</v>
      </c>
      <c r="AU23" s="99">
        <v>43.943053798209533</v>
      </c>
      <c r="AV23" s="99">
        <v>55.765296698235453</v>
      </c>
      <c r="AW23" s="99">
        <v>5.412239358336973</v>
      </c>
      <c r="AX23" s="99">
        <v>6.8683240588032657</v>
      </c>
      <c r="AY23" s="99">
        <v>20.416666666666689</v>
      </c>
      <c r="AZ23" s="99">
        <v>25.909475465313058</v>
      </c>
      <c r="BA23" s="101">
        <v>867300</v>
      </c>
      <c r="BB23" s="101">
        <v>1100634.5177664976</v>
      </c>
      <c r="BC23" s="102">
        <v>1.1119230769230768E-2</v>
      </c>
      <c r="BD23" s="102">
        <v>1.4110698945724325E-2</v>
      </c>
      <c r="BE23" s="97">
        <v>60</v>
      </c>
      <c r="BF23" s="97">
        <v>76.142131979695435</v>
      </c>
      <c r="BG23" s="96">
        <v>0</v>
      </c>
      <c r="BH23" s="96">
        <v>1.2690355329949239</v>
      </c>
      <c r="BI23" s="97" t="s">
        <v>333</v>
      </c>
      <c r="CG23" t="s">
        <v>84</v>
      </c>
      <c r="CH23"/>
      <c r="CI23" s="44">
        <v>52.0304568527919</v>
      </c>
      <c r="CJ23" s="34"/>
      <c r="CK23" s="17" t="s">
        <v>83</v>
      </c>
      <c r="CL23" s="17" t="s">
        <v>89</v>
      </c>
      <c r="CM23" s="17">
        <f>IFERROR(GETPIVOTDATA("Colaboradores",$CG$22,"Estrato",CK23,"Ingresos",CL23),0)</f>
        <v>0</v>
      </c>
      <c r="CN23" s="34"/>
      <c r="CO23" s="17" t="s">
        <v>83</v>
      </c>
      <c r="CP23" s="17">
        <f t="shared" ref="CP23:CP28" si="4">SUMIFS($CM$23:$CM$58,$CK$23:$CK$58,CO23)</f>
        <v>0</v>
      </c>
      <c r="CQ23" s="34"/>
      <c r="CR23" s="34"/>
      <c r="CS23" s="34"/>
      <c r="CT23" s="34"/>
      <c r="CU23" s="34"/>
      <c r="CV23" s="34"/>
      <c r="CW23" s="34"/>
    </row>
    <row r="24" spans="2:101" x14ac:dyDescent="0.35">
      <c r="B24" s="34">
        <v>22</v>
      </c>
      <c r="C24" s="34">
        <v>2023</v>
      </c>
      <c r="D24" s="34" t="s">
        <v>110</v>
      </c>
      <c r="E24" s="34">
        <v>30</v>
      </c>
      <c r="F24" s="34" t="s">
        <v>79</v>
      </c>
      <c r="G24" s="34" t="s">
        <v>159</v>
      </c>
      <c r="H24" s="34" t="s">
        <v>157</v>
      </c>
      <c r="I24" s="34" t="s">
        <v>86</v>
      </c>
      <c r="J24" s="34" t="s">
        <v>91</v>
      </c>
      <c r="K24" s="34" t="s">
        <v>332</v>
      </c>
      <c r="L24" s="34" t="s">
        <v>175</v>
      </c>
      <c r="M24" s="34" t="s">
        <v>260</v>
      </c>
      <c r="N24" s="95">
        <v>0</v>
      </c>
      <c r="O24" s="95">
        <v>0</v>
      </c>
      <c r="P24" s="95" t="s">
        <v>333</v>
      </c>
      <c r="Q24" s="95">
        <v>0</v>
      </c>
      <c r="R24" s="95" t="s">
        <v>333</v>
      </c>
      <c r="S24" s="95">
        <v>0</v>
      </c>
      <c r="T24" s="34" t="s">
        <v>36</v>
      </c>
      <c r="U24" s="34" t="s">
        <v>333</v>
      </c>
      <c r="V24" s="34" t="s">
        <v>2</v>
      </c>
      <c r="W24" s="34" t="s">
        <v>333</v>
      </c>
      <c r="X24" s="34" t="s">
        <v>333</v>
      </c>
      <c r="Y24" s="34" t="s">
        <v>333</v>
      </c>
      <c r="Z24" s="34" t="s">
        <v>25</v>
      </c>
      <c r="AA24" s="34" t="s">
        <v>43</v>
      </c>
      <c r="AB24" s="96">
        <v>1.2690355329949239</v>
      </c>
      <c r="AC24" s="34" t="s">
        <v>33</v>
      </c>
      <c r="AD24" s="34" t="s">
        <v>46</v>
      </c>
      <c r="AE24" s="96">
        <v>1.2690355329949239</v>
      </c>
      <c r="AF24" s="97">
        <v>10</v>
      </c>
      <c r="AG24" s="98">
        <v>0</v>
      </c>
      <c r="AH24" s="97">
        <v>0</v>
      </c>
      <c r="AI24" s="98" t="s">
        <v>333</v>
      </c>
      <c r="AJ24" s="97">
        <v>0</v>
      </c>
      <c r="AK24" s="97">
        <v>0</v>
      </c>
      <c r="AL24" s="97" t="s">
        <v>95</v>
      </c>
      <c r="AM24" s="96">
        <v>0</v>
      </c>
      <c r="AN24" s="96">
        <v>0</v>
      </c>
      <c r="AO24" s="99" t="s">
        <v>333</v>
      </c>
      <c r="AP24" s="99">
        <v>0</v>
      </c>
      <c r="AQ24" s="99" t="s">
        <v>333</v>
      </c>
      <c r="AR24" s="99">
        <v>0</v>
      </c>
      <c r="AS24" s="99">
        <v>0</v>
      </c>
      <c r="AT24" s="100" t="s">
        <v>99</v>
      </c>
      <c r="AU24" s="99">
        <v>0</v>
      </c>
      <c r="AV24" s="99">
        <v>0</v>
      </c>
      <c r="AW24" s="99">
        <v>0</v>
      </c>
      <c r="AX24" s="99">
        <v>0</v>
      </c>
      <c r="AY24" s="99">
        <v>0</v>
      </c>
      <c r="AZ24" s="99">
        <v>0</v>
      </c>
      <c r="BA24" s="101">
        <v>0</v>
      </c>
      <c r="BB24" s="101">
        <v>0</v>
      </c>
      <c r="BC24" s="102">
        <v>0</v>
      </c>
      <c r="BD24" s="102">
        <v>0</v>
      </c>
      <c r="BE24" s="97">
        <v>0</v>
      </c>
      <c r="BF24" s="97">
        <v>0</v>
      </c>
      <c r="BG24" s="96">
        <v>1.2690355329949239</v>
      </c>
      <c r="BH24" s="96">
        <v>1.2690355329949239</v>
      </c>
      <c r="BI24" s="97" t="s">
        <v>333</v>
      </c>
      <c r="CG24"/>
      <c r="CH24" t="s">
        <v>90</v>
      </c>
      <c r="CI24" s="44">
        <v>40.609137055837579</v>
      </c>
      <c r="CJ24" s="34"/>
      <c r="CK24" s="17" t="s">
        <v>83</v>
      </c>
      <c r="CL24" s="17" t="s">
        <v>90</v>
      </c>
      <c r="CM24" s="17">
        <f t="shared" ref="CM24:CM58" si="5">IFERROR(GETPIVOTDATA("Colaboradores",$CG$22,"Estrato",CK24,"Ingresos",CL24),0)</f>
        <v>0</v>
      </c>
      <c r="CN24" s="34"/>
      <c r="CO24" s="17" t="s">
        <v>84</v>
      </c>
      <c r="CP24" s="17">
        <f t="shared" si="4"/>
        <v>52.0304568527919</v>
      </c>
      <c r="CQ24" s="34"/>
      <c r="CR24" s="34"/>
      <c r="CS24" s="34"/>
      <c r="CT24" s="34"/>
      <c r="CU24" s="34"/>
      <c r="CV24" s="34"/>
      <c r="CW24" s="34"/>
    </row>
    <row r="25" spans="2:101" x14ac:dyDescent="0.35">
      <c r="B25" s="34">
        <v>23</v>
      </c>
      <c r="C25" s="34">
        <v>2023</v>
      </c>
      <c r="D25" s="34" t="s">
        <v>110</v>
      </c>
      <c r="E25" s="34">
        <v>39</v>
      </c>
      <c r="F25" s="34" t="s">
        <v>79</v>
      </c>
      <c r="G25" s="34" t="s">
        <v>159</v>
      </c>
      <c r="H25" s="34" t="s">
        <v>157</v>
      </c>
      <c r="I25" s="34" t="s">
        <v>85</v>
      </c>
      <c r="J25" s="34" t="s">
        <v>91</v>
      </c>
      <c r="K25" s="34" t="s">
        <v>332</v>
      </c>
      <c r="L25" s="34" t="s">
        <v>181</v>
      </c>
      <c r="M25" s="34" t="s">
        <v>260</v>
      </c>
      <c r="N25" s="95">
        <v>0</v>
      </c>
      <c r="O25" s="95">
        <v>0</v>
      </c>
      <c r="P25" s="95" t="s">
        <v>333</v>
      </c>
      <c r="Q25" s="95">
        <v>0</v>
      </c>
      <c r="R25" s="95" t="s">
        <v>333</v>
      </c>
      <c r="S25" s="95">
        <v>0</v>
      </c>
      <c r="T25" s="34" t="s">
        <v>36</v>
      </c>
      <c r="U25" s="34" t="s">
        <v>333</v>
      </c>
      <c r="V25" s="34" t="s">
        <v>2</v>
      </c>
      <c r="W25" s="34" t="s">
        <v>333</v>
      </c>
      <c r="X25" s="34" t="s">
        <v>333</v>
      </c>
      <c r="Y25" s="34" t="s">
        <v>333</v>
      </c>
      <c r="Z25" s="34" t="s">
        <v>36</v>
      </c>
      <c r="AA25" s="34" t="s">
        <v>2</v>
      </c>
      <c r="AB25" s="96">
        <v>0</v>
      </c>
      <c r="AC25" s="34" t="s">
        <v>36</v>
      </c>
      <c r="AD25" s="34" t="s">
        <v>2</v>
      </c>
      <c r="AE25" s="96">
        <v>0</v>
      </c>
      <c r="AF25" s="97">
        <v>10</v>
      </c>
      <c r="AG25" s="98">
        <v>0</v>
      </c>
      <c r="AH25" s="97">
        <v>0</v>
      </c>
      <c r="AI25" s="98" t="s">
        <v>333</v>
      </c>
      <c r="AJ25" s="97">
        <v>0</v>
      </c>
      <c r="AK25" s="97">
        <v>0</v>
      </c>
      <c r="AL25" s="97" t="s">
        <v>95</v>
      </c>
      <c r="AM25" s="96">
        <v>0</v>
      </c>
      <c r="AN25" s="96">
        <v>0</v>
      </c>
      <c r="AO25" s="99" t="s">
        <v>333</v>
      </c>
      <c r="AP25" s="99">
        <v>0</v>
      </c>
      <c r="AQ25" s="99" t="s">
        <v>333</v>
      </c>
      <c r="AR25" s="99">
        <v>0</v>
      </c>
      <c r="AS25" s="99">
        <v>0</v>
      </c>
      <c r="AT25" s="100" t="s">
        <v>99</v>
      </c>
      <c r="AU25" s="99">
        <v>0</v>
      </c>
      <c r="AV25" s="99">
        <v>0</v>
      </c>
      <c r="AW25" s="99">
        <v>0</v>
      </c>
      <c r="AX25" s="99">
        <v>0</v>
      </c>
      <c r="AY25" s="99">
        <v>0</v>
      </c>
      <c r="AZ25" s="99">
        <v>0</v>
      </c>
      <c r="BA25" s="101">
        <v>0</v>
      </c>
      <c r="BB25" s="101">
        <v>0</v>
      </c>
      <c r="BC25" s="102">
        <v>0</v>
      </c>
      <c r="BD25" s="102">
        <v>0</v>
      </c>
      <c r="BE25" s="97">
        <v>0</v>
      </c>
      <c r="BF25" s="97">
        <v>0</v>
      </c>
      <c r="BG25" s="96">
        <v>1.2690355329949239</v>
      </c>
      <c r="BH25" s="96">
        <v>1.2690355329949239</v>
      </c>
      <c r="BI25" s="97" t="s">
        <v>333</v>
      </c>
      <c r="CG25"/>
      <c r="CH25" t="s">
        <v>91</v>
      </c>
      <c r="CI25" s="44">
        <v>8.8832487309644659</v>
      </c>
      <c r="CJ25" s="34"/>
      <c r="CK25" s="17" t="s">
        <v>83</v>
      </c>
      <c r="CL25" s="17" t="s">
        <v>91</v>
      </c>
      <c r="CM25" s="17">
        <f t="shared" si="5"/>
        <v>0</v>
      </c>
      <c r="CN25" s="34"/>
      <c r="CO25" s="17" t="s">
        <v>85</v>
      </c>
      <c r="CP25" s="17">
        <f t="shared" si="4"/>
        <v>123.09644670050768</v>
      </c>
      <c r="CQ25" s="34"/>
      <c r="CR25" s="34"/>
      <c r="CS25" s="34"/>
      <c r="CT25" s="34"/>
      <c r="CU25" s="34"/>
      <c r="CV25" s="34"/>
      <c r="CW25" s="34"/>
    </row>
    <row r="26" spans="2:101" x14ac:dyDescent="0.35">
      <c r="B26" s="34">
        <v>24</v>
      </c>
      <c r="C26" s="34">
        <v>2023</v>
      </c>
      <c r="D26" s="34" t="s">
        <v>110</v>
      </c>
      <c r="E26" s="34">
        <v>50</v>
      </c>
      <c r="F26" s="34" t="s">
        <v>81</v>
      </c>
      <c r="G26" s="34" t="s">
        <v>158</v>
      </c>
      <c r="H26" s="34" t="s">
        <v>157</v>
      </c>
      <c r="I26" s="34" t="s">
        <v>86</v>
      </c>
      <c r="J26" s="34" t="s">
        <v>91</v>
      </c>
      <c r="K26" s="34" t="s">
        <v>332</v>
      </c>
      <c r="L26" s="34" t="s">
        <v>180</v>
      </c>
      <c r="M26" s="34" t="s">
        <v>260</v>
      </c>
      <c r="N26" s="95">
        <v>0</v>
      </c>
      <c r="O26" s="95">
        <v>0</v>
      </c>
      <c r="P26" s="95" t="s">
        <v>333</v>
      </c>
      <c r="Q26" s="95">
        <v>0</v>
      </c>
      <c r="R26" s="95" t="s">
        <v>333</v>
      </c>
      <c r="S26" s="95">
        <v>0</v>
      </c>
      <c r="T26" s="34" t="s">
        <v>36</v>
      </c>
      <c r="U26" s="34" t="s">
        <v>333</v>
      </c>
      <c r="V26" s="34" t="s">
        <v>2</v>
      </c>
      <c r="W26" s="34" t="s">
        <v>333</v>
      </c>
      <c r="X26" s="34" t="s">
        <v>333</v>
      </c>
      <c r="Y26" s="34" t="s">
        <v>333</v>
      </c>
      <c r="Z26" s="34" t="s">
        <v>33</v>
      </c>
      <c r="AA26" s="34" t="s">
        <v>46</v>
      </c>
      <c r="AB26" s="96">
        <v>1.2690355329949239</v>
      </c>
      <c r="AC26" s="34" t="s">
        <v>33</v>
      </c>
      <c r="AD26" s="34" t="s">
        <v>46</v>
      </c>
      <c r="AE26" s="96">
        <v>1.2690355329949239</v>
      </c>
      <c r="AF26" s="97">
        <v>11</v>
      </c>
      <c r="AG26" s="98">
        <v>0</v>
      </c>
      <c r="AH26" s="97">
        <v>0</v>
      </c>
      <c r="AI26" s="98" t="s">
        <v>333</v>
      </c>
      <c r="AJ26" s="97">
        <v>0</v>
      </c>
      <c r="AK26" s="97">
        <v>0</v>
      </c>
      <c r="AL26" s="97" t="s">
        <v>95</v>
      </c>
      <c r="AM26" s="96">
        <v>0</v>
      </c>
      <c r="AN26" s="96">
        <v>0</v>
      </c>
      <c r="AO26" s="99" t="s">
        <v>333</v>
      </c>
      <c r="AP26" s="99">
        <v>0</v>
      </c>
      <c r="AQ26" s="99" t="s">
        <v>333</v>
      </c>
      <c r="AR26" s="99">
        <v>0</v>
      </c>
      <c r="AS26" s="99">
        <v>0</v>
      </c>
      <c r="AT26" s="100" t="s">
        <v>99</v>
      </c>
      <c r="AU26" s="99">
        <v>0</v>
      </c>
      <c r="AV26" s="99">
        <v>0</v>
      </c>
      <c r="AW26" s="99">
        <v>0</v>
      </c>
      <c r="AX26" s="99">
        <v>0</v>
      </c>
      <c r="AY26" s="99">
        <v>0</v>
      </c>
      <c r="AZ26" s="99">
        <v>0</v>
      </c>
      <c r="BA26" s="101">
        <v>0</v>
      </c>
      <c r="BB26" s="101">
        <v>0</v>
      </c>
      <c r="BC26" s="102">
        <v>0</v>
      </c>
      <c r="BD26" s="102">
        <v>0</v>
      </c>
      <c r="BE26" s="97">
        <v>0</v>
      </c>
      <c r="BF26" s="97">
        <v>0</v>
      </c>
      <c r="BG26" s="96">
        <v>1.2690355329949239</v>
      </c>
      <c r="BH26" s="96">
        <v>1.2690355329949239</v>
      </c>
      <c r="BI26" s="97" t="s">
        <v>333</v>
      </c>
      <c r="CG26"/>
      <c r="CH26" t="s">
        <v>92</v>
      </c>
      <c r="CI26" s="44">
        <v>1.2690355329949239</v>
      </c>
      <c r="CJ26" s="34"/>
      <c r="CK26" s="17" t="s">
        <v>83</v>
      </c>
      <c r="CL26" s="17" t="s">
        <v>92</v>
      </c>
      <c r="CM26" s="17">
        <f t="shared" si="5"/>
        <v>0</v>
      </c>
      <c r="CN26" s="34"/>
      <c r="CO26" s="17" t="s">
        <v>86</v>
      </c>
      <c r="CP26" s="17">
        <f t="shared" si="4"/>
        <v>60.913705583756332</v>
      </c>
      <c r="CQ26" s="34"/>
      <c r="CR26" s="34"/>
      <c r="CS26" s="34"/>
      <c r="CT26" s="34"/>
      <c r="CU26" s="34"/>
      <c r="CV26" s="34"/>
      <c r="CW26" s="34"/>
    </row>
    <row r="27" spans="2:101" x14ac:dyDescent="0.35">
      <c r="B27" s="34">
        <v>25</v>
      </c>
      <c r="C27" s="34">
        <v>2023</v>
      </c>
      <c r="D27" s="34" t="s">
        <v>110</v>
      </c>
      <c r="E27" s="34">
        <v>52</v>
      </c>
      <c r="F27" s="34" t="s">
        <v>81</v>
      </c>
      <c r="G27" s="34" t="s">
        <v>160</v>
      </c>
      <c r="H27" s="34" t="s">
        <v>157</v>
      </c>
      <c r="I27" s="34" t="s">
        <v>86</v>
      </c>
      <c r="J27" s="34" t="s">
        <v>91</v>
      </c>
      <c r="K27" s="34" t="s">
        <v>332</v>
      </c>
      <c r="L27" s="34" t="s">
        <v>180</v>
      </c>
      <c r="M27" s="34" t="s">
        <v>260</v>
      </c>
      <c r="N27" s="95">
        <v>0.33333333333333331</v>
      </c>
      <c r="O27" s="95">
        <v>0.34375</v>
      </c>
      <c r="P27" s="95" t="s">
        <v>61</v>
      </c>
      <c r="Q27" s="95">
        <v>0.75</v>
      </c>
      <c r="R27" s="95" t="s">
        <v>71</v>
      </c>
      <c r="S27" s="95">
        <v>0.76041666666666663</v>
      </c>
      <c r="T27" s="34" t="s">
        <v>33</v>
      </c>
      <c r="U27" s="34" t="s">
        <v>48</v>
      </c>
      <c r="V27" s="34" t="s">
        <v>46</v>
      </c>
      <c r="W27" s="34" t="s">
        <v>333</v>
      </c>
      <c r="X27" s="34" t="s">
        <v>333</v>
      </c>
      <c r="Y27" s="34" t="s">
        <v>333</v>
      </c>
      <c r="Z27" s="34" t="s">
        <v>33</v>
      </c>
      <c r="AA27" s="34" t="s">
        <v>46</v>
      </c>
      <c r="AB27" s="96">
        <v>0</v>
      </c>
      <c r="AC27" s="34" t="s">
        <v>33</v>
      </c>
      <c r="AD27" s="34" t="s">
        <v>46</v>
      </c>
      <c r="AE27" s="96">
        <v>0</v>
      </c>
      <c r="AF27" s="97">
        <v>9.75</v>
      </c>
      <c r="AG27" s="98">
        <v>0</v>
      </c>
      <c r="AH27" s="97">
        <v>0</v>
      </c>
      <c r="AI27" s="98" t="s">
        <v>333</v>
      </c>
      <c r="AJ27" s="97">
        <v>14.999999999999986</v>
      </c>
      <c r="AK27" s="97">
        <v>19.035532994923841</v>
      </c>
      <c r="AL27" s="97" t="s">
        <v>95</v>
      </c>
      <c r="AM27" s="96">
        <v>2.5380710659898478</v>
      </c>
      <c r="AN27" s="96">
        <v>0</v>
      </c>
      <c r="AO27" s="99" t="s">
        <v>333</v>
      </c>
      <c r="AP27" s="99">
        <v>0</v>
      </c>
      <c r="AQ27" s="99" t="s">
        <v>333</v>
      </c>
      <c r="AR27" s="99">
        <v>3.7499999999999964</v>
      </c>
      <c r="AS27" s="99">
        <v>4.7588832487309602</v>
      </c>
      <c r="AT27" s="100" t="s">
        <v>100</v>
      </c>
      <c r="AU27" s="99">
        <v>0</v>
      </c>
      <c r="AV27" s="99">
        <v>0</v>
      </c>
      <c r="AW27" s="99">
        <v>0</v>
      </c>
      <c r="AX27" s="99">
        <v>0</v>
      </c>
      <c r="AY27" s="99">
        <v>5.1041666666666616</v>
      </c>
      <c r="AZ27" s="99">
        <v>6.4773688663282512</v>
      </c>
      <c r="BA27" s="101">
        <v>5369.8630136986303</v>
      </c>
      <c r="BB27" s="101">
        <v>6814.54697169877</v>
      </c>
      <c r="BC27" s="102">
        <v>1.1187214611872147E-4</v>
      </c>
      <c r="BD27" s="102">
        <v>1.4196972857705772E-4</v>
      </c>
      <c r="BE27" s="97">
        <v>29.999999999999972</v>
      </c>
      <c r="BF27" s="97">
        <v>38.071065989847682</v>
      </c>
      <c r="BG27" s="96">
        <v>0</v>
      </c>
      <c r="BH27" s="96">
        <v>1.2690355329949239</v>
      </c>
      <c r="BI27" s="97" t="s">
        <v>333</v>
      </c>
      <c r="CG27"/>
      <c r="CH27" t="s">
        <v>89</v>
      </c>
      <c r="CI27" s="44">
        <v>1.2690355329949239</v>
      </c>
      <c r="CJ27" s="34"/>
      <c r="CK27" s="17" t="s">
        <v>83</v>
      </c>
      <c r="CL27" s="17" t="s">
        <v>93</v>
      </c>
      <c r="CM27" s="17">
        <f t="shared" si="5"/>
        <v>0</v>
      </c>
      <c r="CN27" s="34"/>
      <c r="CO27" s="17" t="s">
        <v>87</v>
      </c>
      <c r="CP27" s="17">
        <f t="shared" si="4"/>
        <v>12.690355329949238</v>
      </c>
      <c r="CQ27" s="34"/>
      <c r="CR27" s="34"/>
      <c r="CS27" s="34"/>
      <c r="CT27" s="34"/>
      <c r="CU27" s="34"/>
      <c r="CV27" s="34"/>
      <c r="CW27" s="34"/>
    </row>
    <row r="28" spans="2:101" x14ac:dyDescent="0.35">
      <c r="B28" s="34">
        <v>26</v>
      </c>
      <c r="C28" s="34">
        <v>2023</v>
      </c>
      <c r="D28" s="34" t="s">
        <v>110</v>
      </c>
      <c r="E28" s="34">
        <v>36</v>
      </c>
      <c r="F28" s="34" t="s">
        <v>79</v>
      </c>
      <c r="G28" s="34" t="s">
        <v>159</v>
      </c>
      <c r="H28" s="34" t="s">
        <v>157</v>
      </c>
      <c r="I28" s="34" t="s">
        <v>85</v>
      </c>
      <c r="J28" s="34" t="s">
        <v>93</v>
      </c>
      <c r="K28" s="34" t="s">
        <v>332</v>
      </c>
      <c r="L28" s="34" t="s">
        <v>174</v>
      </c>
      <c r="M28" s="34" t="s">
        <v>260</v>
      </c>
      <c r="N28" s="95">
        <v>0</v>
      </c>
      <c r="O28" s="95">
        <v>0</v>
      </c>
      <c r="P28" s="95" t="s">
        <v>333</v>
      </c>
      <c r="Q28" s="95">
        <v>0</v>
      </c>
      <c r="R28" s="95" t="s">
        <v>333</v>
      </c>
      <c r="S28" s="95">
        <v>0</v>
      </c>
      <c r="T28" s="34" t="s">
        <v>36</v>
      </c>
      <c r="U28" s="34" t="s">
        <v>333</v>
      </c>
      <c r="V28" s="34" t="s">
        <v>2</v>
      </c>
      <c r="W28" s="34" t="s">
        <v>333</v>
      </c>
      <c r="X28" s="34" t="s">
        <v>333</v>
      </c>
      <c r="Y28" s="34" t="s">
        <v>333</v>
      </c>
      <c r="Z28" s="34" t="s">
        <v>28</v>
      </c>
      <c r="AA28" s="34" t="s">
        <v>43</v>
      </c>
      <c r="AB28" s="96">
        <v>1.2690355329949239</v>
      </c>
      <c r="AC28" s="34" t="s">
        <v>28</v>
      </c>
      <c r="AD28" s="34" t="s">
        <v>43</v>
      </c>
      <c r="AE28" s="96">
        <v>1.2690355329949239</v>
      </c>
      <c r="AF28" s="97">
        <v>10</v>
      </c>
      <c r="AG28" s="98">
        <v>0</v>
      </c>
      <c r="AH28" s="97">
        <v>0</v>
      </c>
      <c r="AI28" s="98" t="s">
        <v>333</v>
      </c>
      <c r="AJ28" s="97">
        <v>0</v>
      </c>
      <c r="AK28" s="97">
        <v>0</v>
      </c>
      <c r="AL28" s="97" t="s">
        <v>95</v>
      </c>
      <c r="AM28" s="96">
        <v>0</v>
      </c>
      <c r="AN28" s="96">
        <v>0</v>
      </c>
      <c r="AO28" s="99" t="s">
        <v>333</v>
      </c>
      <c r="AP28" s="99">
        <v>0</v>
      </c>
      <c r="AQ28" s="99" t="s">
        <v>333</v>
      </c>
      <c r="AR28" s="99">
        <v>0</v>
      </c>
      <c r="AS28" s="99">
        <v>0</v>
      </c>
      <c r="AT28" s="100" t="s">
        <v>99</v>
      </c>
      <c r="AU28" s="99">
        <v>0</v>
      </c>
      <c r="AV28" s="99">
        <v>0</v>
      </c>
      <c r="AW28" s="99">
        <v>0</v>
      </c>
      <c r="AX28" s="99">
        <v>0</v>
      </c>
      <c r="AY28" s="99">
        <v>0</v>
      </c>
      <c r="AZ28" s="99">
        <v>0</v>
      </c>
      <c r="BA28" s="101">
        <v>0</v>
      </c>
      <c r="BB28" s="101">
        <v>0</v>
      </c>
      <c r="BC28" s="102">
        <v>0</v>
      </c>
      <c r="BD28" s="102">
        <v>0</v>
      </c>
      <c r="BE28" s="97">
        <v>0</v>
      </c>
      <c r="BF28" s="97">
        <v>0</v>
      </c>
      <c r="BG28" s="96">
        <v>1.2690355329949239</v>
      </c>
      <c r="BH28" s="96">
        <v>1.2690355329949239</v>
      </c>
      <c r="BI28" s="97" t="s">
        <v>333</v>
      </c>
      <c r="CG28" t="s">
        <v>85</v>
      </c>
      <c r="CH28"/>
      <c r="CI28" s="44">
        <v>123.09644670050768</v>
      </c>
      <c r="CJ28" s="34"/>
      <c r="CK28" s="17" t="s">
        <v>83</v>
      </c>
      <c r="CL28" s="17" t="s">
        <v>94</v>
      </c>
      <c r="CM28" s="17">
        <f t="shared" si="5"/>
        <v>0</v>
      </c>
      <c r="CN28" s="34"/>
      <c r="CO28" s="17" t="s">
        <v>88</v>
      </c>
      <c r="CP28" s="17">
        <f t="shared" si="4"/>
        <v>1.2690355329949239</v>
      </c>
      <c r="CQ28" s="34"/>
      <c r="CR28" s="34"/>
      <c r="CS28" s="34"/>
      <c r="CT28" s="34"/>
      <c r="CU28" s="34"/>
      <c r="CV28" s="34"/>
      <c r="CW28" s="34"/>
    </row>
    <row r="29" spans="2:101" x14ac:dyDescent="0.35">
      <c r="B29" s="34">
        <v>27</v>
      </c>
      <c r="C29" s="34">
        <v>2023</v>
      </c>
      <c r="D29" s="34" t="s">
        <v>111</v>
      </c>
      <c r="E29" s="34">
        <v>46</v>
      </c>
      <c r="F29" s="34" t="s">
        <v>80</v>
      </c>
      <c r="G29" s="34" t="s">
        <v>158</v>
      </c>
      <c r="H29" s="34" t="s">
        <v>157</v>
      </c>
      <c r="I29" s="34" t="s">
        <v>85</v>
      </c>
      <c r="J29" s="34" t="s">
        <v>90</v>
      </c>
      <c r="K29" s="34" t="s">
        <v>332</v>
      </c>
      <c r="L29" s="34" t="s">
        <v>187</v>
      </c>
      <c r="M29" s="34" t="s">
        <v>260</v>
      </c>
      <c r="N29" s="95">
        <v>0</v>
      </c>
      <c r="O29" s="95">
        <v>0</v>
      </c>
      <c r="P29" s="95" t="s">
        <v>333</v>
      </c>
      <c r="Q29" s="95">
        <v>0</v>
      </c>
      <c r="R29" s="95" t="s">
        <v>333</v>
      </c>
      <c r="S29" s="95">
        <v>0</v>
      </c>
      <c r="T29" s="34" t="s">
        <v>36</v>
      </c>
      <c r="U29" s="34" t="s">
        <v>333</v>
      </c>
      <c r="V29" s="34" t="s">
        <v>2</v>
      </c>
      <c r="W29" s="34" t="s">
        <v>333</v>
      </c>
      <c r="X29" s="34" t="s">
        <v>333</v>
      </c>
      <c r="Y29" s="34" t="s">
        <v>333</v>
      </c>
      <c r="Z29" s="34" t="s">
        <v>25</v>
      </c>
      <c r="AA29" s="34" t="s">
        <v>43</v>
      </c>
      <c r="AB29" s="96">
        <v>1.2690355329949239</v>
      </c>
      <c r="AC29" s="34" t="s">
        <v>25</v>
      </c>
      <c r="AD29" s="34" t="s">
        <v>43</v>
      </c>
      <c r="AE29" s="96">
        <v>1.2690355329949239</v>
      </c>
      <c r="AF29" s="97">
        <v>11</v>
      </c>
      <c r="AG29" s="98">
        <v>0</v>
      </c>
      <c r="AH29" s="97">
        <v>0</v>
      </c>
      <c r="AI29" s="98" t="s">
        <v>333</v>
      </c>
      <c r="AJ29" s="97">
        <v>0</v>
      </c>
      <c r="AK29" s="97">
        <v>0</v>
      </c>
      <c r="AL29" s="97" t="s">
        <v>95</v>
      </c>
      <c r="AM29" s="96">
        <v>0</v>
      </c>
      <c r="AN29" s="96">
        <v>0</v>
      </c>
      <c r="AO29" s="99" t="s">
        <v>333</v>
      </c>
      <c r="AP29" s="99">
        <v>0</v>
      </c>
      <c r="AQ29" s="99" t="s">
        <v>333</v>
      </c>
      <c r="AR29" s="99">
        <v>0</v>
      </c>
      <c r="AS29" s="99">
        <v>0</v>
      </c>
      <c r="AT29" s="100" t="s">
        <v>99</v>
      </c>
      <c r="AU29" s="99">
        <v>0</v>
      </c>
      <c r="AV29" s="99">
        <v>0</v>
      </c>
      <c r="AW29" s="99">
        <v>0</v>
      </c>
      <c r="AX29" s="99">
        <v>0</v>
      </c>
      <c r="AY29" s="99">
        <v>0</v>
      </c>
      <c r="AZ29" s="99">
        <v>0</v>
      </c>
      <c r="BA29" s="101">
        <v>0</v>
      </c>
      <c r="BB29" s="101">
        <v>0</v>
      </c>
      <c r="BC29" s="102">
        <v>0</v>
      </c>
      <c r="BD29" s="102">
        <v>0</v>
      </c>
      <c r="BE29" s="97">
        <v>0</v>
      </c>
      <c r="BF29" s="97">
        <v>0</v>
      </c>
      <c r="BG29" s="96">
        <v>1.2690355329949239</v>
      </c>
      <c r="BH29" s="96">
        <v>1.2690355329949239</v>
      </c>
      <c r="BI29" s="97" t="s">
        <v>333</v>
      </c>
      <c r="CG29"/>
      <c r="CH29" t="s">
        <v>90</v>
      </c>
      <c r="CI29" s="44">
        <v>63.451776649746265</v>
      </c>
      <c r="CJ29" s="34"/>
      <c r="CK29" s="17" t="s">
        <v>84</v>
      </c>
      <c r="CL29" s="17" t="s">
        <v>89</v>
      </c>
      <c r="CM29" s="17">
        <f t="shared" si="5"/>
        <v>1.2690355329949239</v>
      </c>
      <c r="CN29" s="34"/>
      <c r="CO29" s="34"/>
      <c r="CP29" s="34"/>
      <c r="CQ29" s="34"/>
      <c r="CR29" s="34"/>
      <c r="CS29" s="34"/>
      <c r="CT29" s="34"/>
      <c r="CU29" s="34"/>
      <c r="CV29" s="34"/>
      <c r="CW29" s="34"/>
    </row>
    <row r="30" spans="2:101" x14ac:dyDescent="0.35">
      <c r="B30" s="34">
        <v>28</v>
      </c>
      <c r="C30" s="34">
        <v>2023</v>
      </c>
      <c r="D30" s="34" t="s">
        <v>110</v>
      </c>
      <c r="E30" s="34">
        <v>29</v>
      </c>
      <c r="F30" s="34" t="s">
        <v>78</v>
      </c>
      <c r="G30" s="34" t="s">
        <v>158</v>
      </c>
      <c r="H30" s="34" t="s">
        <v>157</v>
      </c>
      <c r="I30" s="34" t="s">
        <v>85</v>
      </c>
      <c r="J30" s="34" t="s">
        <v>92</v>
      </c>
      <c r="K30" s="34" t="s">
        <v>332</v>
      </c>
      <c r="L30" s="34" t="s">
        <v>179</v>
      </c>
      <c r="M30" s="34" t="s">
        <v>260</v>
      </c>
      <c r="N30" s="95">
        <v>0</v>
      </c>
      <c r="O30" s="95">
        <v>0</v>
      </c>
      <c r="P30" s="95" t="s">
        <v>333</v>
      </c>
      <c r="Q30" s="95">
        <v>0</v>
      </c>
      <c r="R30" s="95" t="s">
        <v>333</v>
      </c>
      <c r="S30" s="95">
        <v>0</v>
      </c>
      <c r="T30" s="34" t="s">
        <v>36</v>
      </c>
      <c r="U30" s="34" t="s">
        <v>333</v>
      </c>
      <c r="V30" s="34" t="s">
        <v>2</v>
      </c>
      <c r="W30" s="34" t="s">
        <v>333</v>
      </c>
      <c r="X30" s="34" t="s">
        <v>333</v>
      </c>
      <c r="Y30" s="34" t="s">
        <v>333</v>
      </c>
      <c r="Z30" s="34" t="s">
        <v>155</v>
      </c>
      <c r="AA30" s="34" t="s">
        <v>155</v>
      </c>
      <c r="AB30" s="96">
        <v>1.2690355329949239</v>
      </c>
      <c r="AC30" s="34" t="s">
        <v>25</v>
      </c>
      <c r="AD30" s="34" t="s">
        <v>43</v>
      </c>
      <c r="AE30" s="96">
        <v>1.2690355329949239</v>
      </c>
      <c r="AF30" s="97">
        <v>10</v>
      </c>
      <c r="AG30" s="98">
        <v>0</v>
      </c>
      <c r="AH30" s="97">
        <v>0</v>
      </c>
      <c r="AI30" s="98" t="s">
        <v>333</v>
      </c>
      <c r="AJ30" s="97">
        <v>0</v>
      </c>
      <c r="AK30" s="97">
        <v>0</v>
      </c>
      <c r="AL30" s="97" t="s">
        <v>95</v>
      </c>
      <c r="AM30" s="96">
        <v>0</v>
      </c>
      <c r="AN30" s="96">
        <v>0</v>
      </c>
      <c r="AO30" s="99" t="s">
        <v>333</v>
      </c>
      <c r="AP30" s="99">
        <v>0</v>
      </c>
      <c r="AQ30" s="99" t="s">
        <v>333</v>
      </c>
      <c r="AR30" s="99">
        <v>0</v>
      </c>
      <c r="AS30" s="99">
        <v>0</v>
      </c>
      <c r="AT30" s="100" t="s">
        <v>99</v>
      </c>
      <c r="AU30" s="99">
        <v>0</v>
      </c>
      <c r="AV30" s="99">
        <v>0</v>
      </c>
      <c r="AW30" s="99">
        <v>0</v>
      </c>
      <c r="AX30" s="99">
        <v>0</v>
      </c>
      <c r="AY30" s="99">
        <v>0</v>
      </c>
      <c r="AZ30" s="99">
        <v>0</v>
      </c>
      <c r="BA30" s="101">
        <v>0</v>
      </c>
      <c r="BB30" s="101">
        <v>0</v>
      </c>
      <c r="BC30" s="102">
        <v>0</v>
      </c>
      <c r="BD30" s="102">
        <v>0</v>
      </c>
      <c r="BE30" s="97">
        <v>0</v>
      </c>
      <c r="BF30" s="97">
        <v>0</v>
      </c>
      <c r="BG30" s="96">
        <v>1.2690355329949239</v>
      </c>
      <c r="BH30" s="96">
        <v>1.2690355329949239</v>
      </c>
      <c r="BI30" s="97" t="s">
        <v>333</v>
      </c>
      <c r="CG30"/>
      <c r="CH30" t="s">
        <v>91</v>
      </c>
      <c r="CI30" s="44">
        <v>32.994923857868017</v>
      </c>
      <c r="CJ30" s="34"/>
      <c r="CK30" s="17" t="s">
        <v>84</v>
      </c>
      <c r="CL30" s="17" t="s">
        <v>90</v>
      </c>
      <c r="CM30" s="17">
        <f t="shared" si="5"/>
        <v>40.609137055837579</v>
      </c>
      <c r="CN30" s="34"/>
      <c r="CO30" s="18" t="s">
        <v>265</v>
      </c>
      <c r="CP30" s="18" t="s">
        <v>4</v>
      </c>
      <c r="CQ30" s="34"/>
      <c r="CR30" s="34"/>
      <c r="CS30" s="34"/>
      <c r="CT30" s="34"/>
      <c r="CU30" s="34"/>
      <c r="CV30" s="34"/>
      <c r="CW30" s="34"/>
    </row>
    <row r="31" spans="2:101" x14ac:dyDescent="0.35">
      <c r="B31" s="34">
        <v>29</v>
      </c>
      <c r="C31" s="34">
        <v>2023</v>
      </c>
      <c r="D31" s="34" t="s">
        <v>110</v>
      </c>
      <c r="E31" s="34">
        <v>31</v>
      </c>
      <c r="F31" s="34" t="s">
        <v>79</v>
      </c>
      <c r="G31" s="34" t="s">
        <v>158</v>
      </c>
      <c r="H31" s="34" t="s">
        <v>157</v>
      </c>
      <c r="I31" s="34" t="s">
        <v>85</v>
      </c>
      <c r="J31" s="34" t="s">
        <v>91</v>
      </c>
      <c r="K31" s="34" t="s">
        <v>455</v>
      </c>
      <c r="L31" s="34" t="s">
        <v>176</v>
      </c>
      <c r="M31" s="34" t="s">
        <v>260</v>
      </c>
      <c r="N31" s="95">
        <v>0</v>
      </c>
      <c r="O31" s="95">
        <v>0</v>
      </c>
      <c r="P31" s="95" t="s">
        <v>333</v>
      </c>
      <c r="Q31" s="95">
        <v>0</v>
      </c>
      <c r="R31" s="95" t="s">
        <v>333</v>
      </c>
      <c r="S31" s="95">
        <v>0</v>
      </c>
      <c r="T31" s="34" t="s">
        <v>36</v>
      </c>
      <c r="U31" s="34" t="s">
        <v>333</v>
      </c>
      <c r="V31" s="34" t="s">
        <v>2</v>
      </c>
      <c r="W31" s="34" t="s">
        <v>333</v>
      </c>
      <c r="X31" s="34" t="s">
        <v>333</v>
      </c>
      <c r="Y31" s="34" t="s">
        <v>333</v>
      </c>
      <c r="Z31" s="34" t="s">
        <v>27</v>
      </c>
      <c r="AA31" s="34" t="s">
        <v>44</v>
      </c>
      <c r="AB31" s="96">
        <v>1.2690355329949239</v>
      </c>
      <c r="AC31" s="34" t="s">
        <v>34</v>
      </c>
      <c r="AD31" s="34" t="s">
        <v>43</v>
      </c>
      <c r="AE31" s="96">
        <v>1.2690355329949239</v>
      </c>
      <c r="AF31" s="97">
        <v>11</v>
      </c>
      <c r="AG31" s="98">
        <v>0</v>
      </c>
      <c r="AH31" s="97">
        <v>0</v>
      </c>
      <c r="AI31" s="98" t="s">
        <v>333</v>
      </c>
      <c r="AJ31" s="97">
        <v>0</v>
      </c>
      <c r="AK31" s="97">
        <v>0</v>
      </c>
      <c r="AL31" s="97" t="s">
        <v>95</v>
      </c>
      <c r="AM31" s="96">
        <v>0</v>
      </c>
      <c r="AN31" s="96">
        <v>0</v>
      </c>
      <c r="AO31" s="99" t="s">
        <v>333</v>
      </c>
      <c r="AP31" s="99">
        <v>0</v>
      </c>
      <c r="AQ31" s="99" t="s">
        <v>333</v>
      </c>
      <c r="AR31" s="99">
        <v>0</v>
      </c>
      <c r="AS31" s="99">
        <v>0</v>
      </c>
      <c r="AT31" s="100" t="s">
        <v>99</v>
      </c>
      <c r="AU31" s="99">
        <v>0</v>
      </c>
      <c r="AV31" s="99">
        <v>0</v>
      </c>
      <c r="AW31" s="99">
        <v>0</v>
      </c>
      <c r="AX31" s="99">
        <v>0</v>
      </c>
      <c r="AY31" s="99">
        <v>0</v>
      </c>
      <c r="AZ31" s="99">
        <v>0</v>
      </c>
      <c r="BA31" s="101">
        <v>0</v>
      </c>
      <c r="BB31" s="101">
        <v>0</v>
      </c>
      <c r="BC31" s="102">
        <v>0</v>
      </c>
      <c r="BD31" s="102">
        <v>0</v>
      </c>
      <c r="BE31" s="97">
        <v>0</v>
      </c>
      <c r="BF31" s="97">
        <v>0</v>
      </c>
      <c r="BG31" s="96">
        <v>1.2690355329949239</v>
      </c>
      <c r="BH31" s="96">
        <v>1.2690355329949239</v>
      </c>
      <c r="BI31" s="97" t="s">
        <v>333</v>
      </c>
      <c r="CG31"/>
      <c r="CH31" t="s">
        <v>92</v>
      </c>
      <c r="CI31" s="44">
        <v>21.573604060913702</v>
      </c>
      <c r="CJ31" s="34"/>
      <c r="CK31" s="17" t="s">
        <v>84</v>
      </c>
      <c r="CL31" s="17" t="s">
        <v>91</v>
      </c>
      <c r="CM31" s="17">
        <f t="shared" si="5"/>
        <v>8.8832487309644659</v>
      </c>
      <c r="CN31" s="34"/>
      <c r="CO31" s="17" t="s">
        <v>89</v>
      </c>
      <c r="CP31" s="17">
        <f t="shared" ref="CP31:CP36" si="6">SUMIFS($CM$23:$CM$58,$CL$23:$CL$58,CO31)</f>
        <v>1.2690355329949239</v>
      </c>
      <c r="CQ31" s="34"/>
      <c r="CR31" s="34"/>
      <c r="CS31" s="34"/>
      <c r="CT31" s="34"/>
      <c r="CU31" s="34"/>
      <c r="CV31" s="34"/>
      <c r="CW31" s="34"/>
    </row>
    <row r="32" spans="2:101" x14ac:dyDescent="0.35">
      <c r="B32" s="34">
        <v>30</v>
      </c>
      <c r="C32" s="34">
        <v>2023</v>
      </c>
      <c r="D32" s="34" t="s">
        <v>110</v>
      </c>
      <c r="E32" s="34">
        <v>43</v>
      </c>
      <c r="F32" s="34" t="s">
        <v>80</v>
      </c>
      <c r="G32" s="34" t="s">
        <v>158</v>
      </c>
      <c r="H32" s="34" t="s">
        <v>157</v>
      </c>
      <c r="I32" s="34" t="s">
        <v>86</v>
      </c>
      <c r="J32" s="34" t="s">
        <v>91</v>
      </c>
      <c r="K32" s="34" t="s">
        <v>332</v>
      </c>
      <c r="L32" s="34" t="s">
        <v>177</v>
      </c>
      <c r="M32" s="34" t="s">
        <v>260</v>
      </c>
      <c r="N32" s="95">
        <v>0</v>
      </c>
      <c r="O32" s="95">
        <v>0</v>
      </c>
      <c r="P32" s="95" t="s">
        <v>333</v>
      </c>
      <c r="Q32" s="95">
        <v>0</v>
      </c>
      <c r="R32" s="95" t="s">
        <v>333</v>
      </c>
      <c r="S32" s="95">
        <v>0</v>
      </c>
      <c r="T32" s="34" t="s">
        <v>36</v>
      </c>
      <c r="U32" s="34" t="s">
        <v>333</v>
      </c>
      <c r="V32" s="34" t="s">
        <v>2</v>
      </c>
      <c r="W32" s="34" t="s">
        <v>333</v>
      </c>
      <c r="X32" s="34" t="s">
        <v>333</v>
      </c>
      <c r="Y32" s="34" t="s">
        <v>333</v>
      </c>
      <c r="Z32" s="34" t="s">
        <v>36</v>
      </c>
      <c r="AA32" s="34" t="s">
        <v>2</v>
      </c>
      <c r="AB32" s="96">
        <v>0</v>
      </c>
      <c r="AC32" s="34" t="s">
        <v>27</v>
      </c>
      <c r="AD32" s="34" t="s">
        <v>44</v>
      </c>
      <c r="AE32" s="96">
        <v>1.2690355329949239</v>
      </c>
      <c r="AF32" s="97">
        <v>10</v>
      </c>
      <c r="AG32" s="98">
        <v>0</v>
      </c>
      <c r="AH32" s="97">
        <v>0</v>
      </c>
      <c r="AI32" s="98" t="s">
        <v>333</v>
      </c>
      <c r="AJ32" s="97">
        <v>0</v>
      </c>
      <c r="AK32" s="97">
        <v>0</v>
      </c>
      <c r="AL32" s="97" t="s">
        <v>95</v>
      </c>
      <c r="AM32" s="96">
        <v>0</v>
      </c>
      <c r="AN32" s="96">
        <v>0</v>
      </c>
      <c r="AO32" s="99" t="s">
        <v>333</v>
      </c>
      <c r="AP32" s="99">
        <v>0</v>
      </c>
      <c r="AQ32" s="99" t="s">
        <v>333</v>
      </c>
      <c r="AR32" s="99">
        <v>0</v>
      </c>
      <c r="AS32" s="99">
        <v>0</v>
      </c>
      <c r="AT32" s="100" t="s">
        <v>99</v>
      </c>
      <c r="AU32" s="99">
        <v>0</v>
      </c>
      <c r="AV32" s="99">
        <v>0</v>
      </c>
      <c r="AW32" s="99">
        <v>0</v>
      </c>
      <c r="AX32" s="99">
        <v>0</v>
      </c>
      <c r="AY32" s="99">
        <v>0</v>
      </c>
      <c r="AZ32" s="99">
        <v>0</v>
      </c>
      <c r="BA32" s="101">
        <v>0</v>
      </c>
      <c r="BB32" s="101">
        <v>0</v>
      </c>
      <c r="BC32" s="102">
        <v>0</v>
      </c>
      <c r="BD32" s="102">
        <v>0</v>
      </c>
      <c r="BE32" s="97">
        <v>0</v>
      </c>
      <c r="BF32" s="97">
        <v>0</v>
      </c>
      <c r="BG32" s="96">
        <v>1.2690355329949239</v>
      </c>
      <c r="BH32" s="96">
        <v>1.2690355329949239</v>
      </c>
      <c r="BI32" s="97" t="s">
        <v>333</v>
      </c>
      <c r="CG32"/>
      <c r="CH32" t="s">
        <v>93</v>
      </c>
      <c r="CI32" s="44">
        <v>3.8071065989847717</v>
      </c>
      <c r="CJ32" s="34"/>
      <c r="CK32" s="17" t="s">
        <v>84</v>
      </c>
      <c r="CL32" s="17" t="s">
        <v>92</v>
      </c>
      <c r="CM32" s="17">
        <f t="shared" si="5"/>
        <v>1.2690355329949239</v>
      </c>
      <c r="CN32" s="34"/>
      <c r="CO32" s="17" t="s">
        <v>90</v>
      </c>
      <c r="CP32" s="17">
        <f t="shared" si="6"/>
        <v>111.67512690355339</v>
      </c>
      <c r="CQ32" s="34"/>
      <c r="CR32" s="34"/>
      <c r="CS32" s="34"/>
      <c r="CT32" s="34"/>
      <c r="CU32" s="34"/>
      <c r="CV32" s="34"/>
      <c r="CW32" s="34"/>
    </row>
    <row r="33" spans="2:101" x14ac:dyDescent="0.35">
      <c r="B33" s="34">
        <v>31</v>
      </c>
      <c r="C33" s="34">
        <v>2023</v>
      </c>
      <c r="D33" s="34" t="s">
        <v>110</v>
      </c>
      <c r="E33" s="34">
        <v>31</v>
      </c>
      <c r="F33" s="34" t="s">
        <v>79</v>
      </c>
      <c r="G33" s="34" t="s">
        <v>158</v>
      </c>
      <c r="H33" s="34" t="s">
        <v>157</v>
      </c>
      <c r="I33" s="34" t="s">
        <v>85</v>
      </c>
      <c r="J33" s="34" t="s">
        <v>92</v>
      </c>
      <c r="K33" s="34" t="s">
        <v>332</v>
      </c>
      <c r="L33" s="34" t="s">
        <v>180</v>
      </c>
      <c r="M33" s="34" t="s">
        <v>260</v>
      </c>
      <c r="N33" s="95">
        <v>0</v>
      </c>
      <c r="O33" s="95">
        <v>0</v>
      </c>
      <c r="P33" s="95" t="s">
        <v>333</v>
      </c>
      <c r="Q33" s="95">
        <v>0</v>
      </c>
      <c r="R33" s="95" t="s">
        <v>333</v>
      </c>
      <c r="S33" s="95">
        <v>0</v>
      </c>
      <c r="T33" s="34" t="s">
        <v>36</v>
      </c>
      <c r="U33" s="34" t="s">
        <v>333</v>
      </c>
      <c r="V33" s="34" t="s">
        <v>2</v>
      </c>
      <c r="W33" s="34" t="s">
        <v>333</v>
      </c>
      <c r="X33" s="34" t="s">
        <v>333</v>
      </c>
      <c r="Y33" s="34" t="s">
        <v>333</v>
      </c>
      <c r="Z33" s="34" t="s">
        <v>27</v>
      </c>
      <c r="AA33" s="34" t="s">
        <v>44</v>
      </c>
      <c r="AB33" s="96">
        <v>1.2690355329949239</v>
      </c>
      <c r="AC33" s="34" t="s">
        <v>27</v>
      </c>
      <c r="AD33" s="34" t="s">
        <v>44</v>
      </c>
      <c r="AE33" s="96">
        <v>1.2690355329949239</v>
      </c>
      <c r="AF33" s="97">
        <v>10</v>
      </c>
      <c r="AG33" s="98">
        <v>0</v>
      </c>
      <c r="AH33" s="97">
        <v>0</v>
      </c>
      <c r="AI33" s="98" t="s">
        <v>333</v>
      </c>
      <c r="AJ33" s="97">
        <v>0</v>
      </c>
      <c r="AK33" s="97">
        <v>0</v>
      </c>
      <c r="AL33" s="97" t="s">
        <v>95</v>
      </c>
      <c r="AM33" s="96">
        <v>0</v>
      </c>
      <c r="AN33" s="96">
        <v>0</v>
      </c>
      <c r="AO33" s="99" t="s">
        <v>333</v>
      </c>
      <c r="AP33" s="99">
        <v>0</v>
      </c>
      <c r="AQ33" s="99" t="s">
        <v>333</v>
      </c>
      <c r="AR33" s="99">
        <v>0</v>
      </c>
      <c r="AS33" s="99">
        <v>0</v>
      </c>
      <c r="AT33" s="100" t="s">
        <v>99</v>
      </c>
      <c r="AU33" s="99">
        <v>0</v>
      </c>
      <c r="AV33" s="99">
        <v>0</v>
      </c>
      <c r="AW33" s="99">
        <v>0</v>
      </c>
      <c r="AX33" s="99">
        <v>0</v>
      </c>
      <c r="AY33" s="99">
        <v>0</v>
      </c>
      <c r="AZ33" s="99">
        <v>0</v>
      </c>
      <c r="BA33" s="101">
        <v>0</v>
      </c>
      <c r="BB33" s="101">
        <v>0</v>
      </c>
      <c r="BC33" s="102">
        <v>0</v>
      </c>
      <c r="BD33" s="102">
        <v>0</v>
      </c>
      <c r="BE33" s="97">
        <v>0</v>
      </c>
      <c r="BF33" s="97">
        <v>0</v>
      </c>
      <c r="BG33" s="96">
        <v>1.2690355329949239</v>
      </c>
      <c r="BH33" s="96">
        <v>1.2690355329949239</v>
      </c>
      <c r="BI33" s="97" t="s">
        <v>333</v>
      </c>
      <c r="CG33"/>
      <c r="CH33" t="s">
        <v>94</v>
      </c>
      <c r="CI33" s="44">
        <v>1.2690355329949239</v>
      </c>
      <c r="CJ33" s="34"/>
      <c r="CK33" s="17" t="s">
        <v>84</v>
      </c>
      <c r="CL33" s="17" t="s">
        <v>93</v>
      </c>
      <c r="CM33" s="17">
        <f t="shared" si="5"/>
        <v>0</v>
      </c>
      <c r="CN33" s="34"/>
      <c r="CO33" s="17" t="s">
        <v>91</v>
      </c>
      <c r="CP33" s="17">
        <f t="shared" si="6"/>
        <v>71.065989847715727</v>
      </c>
      <c r="CQ33" s="34"/>
      <c r="CR33" s="34"/>
      <c r="CS33" s="34"/>
      <c r="CT33" s="34"/>
      <c r="CU33" s="34"/>
      <c r="CV33" s="34"/>
      <c r="CW33" s="34"/>
    </row>
    <row r="34" spans="2:101" x14ac:dyDescent="0.35">
      <c r="B34" s="34">
        <v>32</v>
      </c>
      <c r="C34" s="34">
        <v>2023</v>
      </c>
      <c r="D34" s="34" t="s">
        <v>110</v>
      </c>
      <c r="E34" s="34">
        <v>46</v>
      </c>
      <c r="F34" s="34" t="s">
        <v>80</v>
      </c>
      <c r="G34" s="34" t="s">
        <v>160</v>
      </c>
      <c r="H34" s="34" t="s">
        <v>157</v>
      </c>
      <c r="I34" s="34" t="s">
        <v>85</v>
      </c>
      <c r="J34" s="34" t="s">
        <v>92</v>
      </c>
      <c r="K34" s="34" t="s">
        <v>332</v>
      </c>
      <c r="L34" s="34" t="s">
        <v>185</v>
      </c>
      <c r="M34" s="34" t="s">
        <v>260</v>
      </c>
      <c r="N34" s="95">
        <v>0</v>
      </c>
      <c r="O34" s="95">
        <v>0</v>
      </c>
      <c r="P34" s="95" t="s">
        <v>333</v>
      </c>
      <c r="Q34" s="95">
        <v>0</v>
      </c>
      <c r="R34" s="95" t="s">
        <v>333</v>
      </c>
      <c r="S34" s="95">
        <v>0</v>
      </c>
      <c r="T34" s="34" t="s">
        <v>36</v>
      </c>
      <c r="U34" s="34" t="s">
        <v>333</v>
      </c>
      <c r="V34" s="34" t="s">
        <v>2</v>
      </c>
      <c r="W34" s="34" t="s">
        <v>333</v>
      </c>
      <c r="X34" s="34" t="s">
        <v>333</v>
      </c>
      <c r="Y34" s="34" t="s">
        <v>333</v>
      </c>
      <c r="Z34" s="34" t="s">
        <v>33</v>
      </c>
      <c r="AA34" s="34" t="s">
        <v>46</v>
      </c>
      <c r="AB34" s="96">
        <v>1.2690355329949239</v>
      </c>
      <c r="AC34" s="34" t="s">
        <v>33</v>
      </c>
      <c r="AD34" s="34" t="s">
        <v>46</v>
      </c>
      <c r="AE34" s="96">
        <v>1.2690355329949239</v>
      </c>
      <c r="AF34" s="97">
        <v>11</v>
      </c>
      <c r="AG34" s="98">
        <v>0</v>
      </c>
      <c r="AH34" s="97">
        <v>0</v>
      </c>
      <c r="AI34" s="98" t="s">
        <v>333</v>
      </c>
      <c r="AJ34" s="97">
        <v>0</v>
      </c>
      <c r="AK34" s="97">
        <v>0</v>
      </c>
      <c r="AL34" s="97" t="s">
        <v>95</v>
      </c>
      <c r="AM34" s="96">
        <v>0</v>
      </c>
      <c r="AN34" s="96">
        <v>0</v>
      </c>
      <c r="AO34" s="99" t="s">
        <v>333</v>
      </c>
      <c r="AP34" s="99">
        <v>0</v>
      </c>
      <c r="AQ34" s="99" t="s">
        <v>333</v>
      </c>
      <c r="AR34" s="99">
        <v>0</v>
      </c>
      <c r="AS34" s="99">
        <v>0</v>
      </c>
      <c r="AT34" s="100" t="s">
        <v>99</v>
      </c>
      <c r="AU34" s="99">
        <v>0</v>
      </c>
      <c r="AV34" s="99">
        <v>0</v>
      </c>
      <c r="AW34" s="99">
        <v>0</v>
      </c>
      <c r="AX34" s="99">
        <v>0</v>
      </c>
      <c r="AY34" s="99">
        <v>0</v>
      </c>
      <c r="AZ34" s="99">
        <v>0</v>
      </c>
      <c r="BA34" s="101">
        <v>0</v>
      </c>
      <c r="BB34" s="101">
        <v>0</v>
      </c>
      <c r="BC34" s="102">
        <v>0</v>
      </c>
      <c r="BD34" s="102">
        <v>0</v>
      </c>
      <c r="BE34" s="97">
        <v>0</v>
      </c>
      <c r="BF34" s="97">
        <v>0</v>
      </c>
      <c r="BG34" s="96">
        <v>1.2690355329949239</v>
      </c>
      <c r="BH34" s="96">
        <v>1.2690355329949239</v>
      </c>
      <c r="BI34" s="97" t="s">
        <v>333</v>
      </c>
      <c r="CG34" t="s">
        <v>86</v>
      </c>
      <c r="CH34"/>
      <c r="CI34" s="44">
        <v>60.913705583756332</v>
      </c>
      <c r="CJ34" s="34"/>
      <c r="CK34" s="17" t="s">
        <v>84</v>
      </c>
      <c r="CL34" s="17" t="s">
        <v>94</v>
      </c>
      <c r="CM34" s="17">
        <f t="shared" si="5"/>
        <v>0</v>
      </c>
      <c r="CN34" s="34"/>
      <c r="CO34" s="17" t="s">
        <v>92</v>
      </c>
      <c r="CP34" s="17">
        <f t="shared" si="6"/>
        <v>44.416243654822331</v>
      </c>
      <c r="CQ34" s="34"/>
      <c r="CR34" s="34"/>
      <c r="CS34" s="34"/>
      <c r="CT34" s="34"/>
      <c r="CU34" s="34"/>
      <c r="CV34" s="34"/>
      <c r="CW34" s="34"/>
    </row>
    <row r="35" spans="2:101" x14ac:dyDescent="0.35">
      <c r="B35" s="34">
        <v>33</v>
      </c>
      <c r="C35" s="34">
        <v>2023</v>
      </c>
      <c r="D35" s="34" t="s">
        <v>111</v>
      </c>
      <c r="E35" s="34">
        <v>35</v>
      </c>
      <c r="F35" s="34" t="s">
        <v>79</v>
      </c>
      <c r="G35" s="34" t="s">
        <v>158</v>
      </c>
      <c r="H35" s="34" t="s">
        <v>157</v>
      </c>
      <c r="I35" s="34" t="s">
        <v>85</v>
      </c>
      <c r="J35" s="34" t="s">
        <v>90</v>
      </c>
      <c r="K35" s="34" t="s">
        <v>332</v>
      </c>
      <c r="L35" s="34" t="s">
        <v>188</v>
      </c>
      <c r="M35" s="34" t="s">
        <v>260</v>
      </c>
      <c r="N35" s="95">
        <v>0</v>
      </c>
      <c r="O35" s="95">
        <v>0</v>
      </c>
      <c r="P35" s="95" t="s">
        <v>333</v>
      </c>
      <c r="Q35" s="95">
        <v>0</v>
      </c>
      <c r="R35" s="95" t="s">
        <v>333</v>
      </c>
      <c r="S35" s="95">
        <v>0</v>
      </c>
      <c r="T35" s="34" t="s">
        <v>36</v>
      </c>
      <c r="U35" s="34" t="s">
        <v>333</v>
      </c>
      <c r="V35" s="34" t="s">
        <v>2</v>
      </c>
      <c r="W35" s="34" t="s">
        <v>333</v>
      </c>
      <c r="X35" s="34" t="s">
        <v>333</v>
      </c>
      <c r="Y35" s="34" t="s">
        <v>333</v>
      </c>
      <c r="Z35" s="34" t="s">
        <v>25</v>
      </c>
      <c r="AA35" s="34" t="s">
        <v>43</v>
      </c>
      <c r="AB35" s="96">
        <v>1.2690355329949239</v>
      </c>
      <c r="AC35" s="34" t="s">
        <v>25</v>
      </c>
      <c r="AD35" s="34" t="s">
        <v>43</v>
      </c>
      <c r="AE35" s="96">
        <v>1.2690355329949239</v>
      </c>
      <c r="AF35" s="97">
        <v>10</v>
      </c>
      <c r="AG35" s="98">
        <v>0</v>
      </c>
      <c r="AH35" s="97">
        <v>0</v>
      </c>
      <c r="AI35" s="98" t="s">
        <v>333</v>
      </c>
      <c r="AJ35" s="97">
        <v>0</v>
      </c>
      <c r="AK35" s="97">
        <v>0</v>
      </c>
      <c r="AL35" s="97" t="s">
        <v>95</v>
      </c>
      <c r="AM35" s="96">
        <v>0</v>
      </c>
      <c r="AN35" s="96">
        <v>0</v>
      </c>
      <c r="AO35" s="99" t="s">
        <v>333</v>
      </c>
      <c r="AP35" s="99">
        <v>0</v>
      </c>
      <c r="AQ35" s="99" t="s">
        <v>333</v>
      </c>
      <c r="AR35" s="99">
        <v>0</v>
      </c>
      <c r="AS35" s="99">
        <v>0</v>
      </c>
      <c r="AT35" s="100" t="s">
        <v>99</v>
      </c>
      <c r="AU35" s="99">
        <v>0</v>
      </c>
      <c r="AV35" s="99">
        <v>0</v>
      </c>
      <c r="AW35" s="99">
        <v>0</v>
      </c>
      <c r="AX35" s="99">
        <v>0</v>
      </c>
      <c r="AY35" s="99">
        <v>0</v>
      </c>
      <c r="AZ35" s="99">
        <v>0</v>
      </c>
      <c r="BA35" s="101">
        <v>0</v>
      </c>
      <c r="BB35" s="101">
        <v>0</v>
      </c>
      <c r="BC35" s="102">
        <v>0</v>
      </c>
      <c r="BD35" s="102">
        <v>0</v>
      </c>
      <c r="BE35" s="97">
        <v>0</v>
      </c>
      <c r="BF35" s="97">
        <v>0</v>
      </c>
      <c r="BG35" s="96">
        <v>1.2690355329949239</v>
      </c>
      <c r="BH35" s="96">
        <v>1.2690355329949239</v>
      </c>
      <c r="BI35" s="97" t="s">
        <v>333</v>
      </c>
      <c r="CG35"/>
      <c r="CH35" t="s">
        <v>90</v>
      </c>
      <c r="CI35" s="44">
        <v>7.6142131979695424</v>
      </c>
      <c r="CJ35" s="34"/>
      <c r="CK35" s="17" t="s">
        <v>85</v>
      </c>
      <c r="CL35" s="17" t="s">
        <v>89</v>
      </c>
      <c r="CM35" s="17">
        <f t="shared" si="5"/>
        <v>0</v>
      </c>
      <c r="CN35" s="34"/>
      <c r="CO35" s="17" t="s">
        <v>93</v>
      </c>
      <c r="CP35" s="17">
        <f t="shared" si="6"/>
        <v>15.228426395939085</v>
      </c>
      <c r="CQ35" s="34"/>
      <c r="CR35" s="34"/>
      <c r="CS35" s="34"/>
      <c r="CT35" s="34"/>
      <c r="CU35" s="34"/>
      <c r="CV35" s="34"/>
      <c r="CW35" s="34"/>
    </row>
    <row r="36" spans="2:101" x14ac:dyDescent="0.35">
      <c r="B36" s="34">
        <v>34</v>
      </c>
      <c r="C36" s="34">
        <v>2023</v>
      </c>
      <c r="D36" s="34" t="s">
        <v>111</v>
      </c>
      <c r="E36" s="34">
        <v>42</v>
      </c>
      <c r="F36" s="34" t="s">
        <v>80</v>
      </c>
      <c r="G36" s="34" t="s">
        <v>158</v>
      </c>
      <c r="H36" s="34" t="s">
        <v>166</v>
      </c>
      <c r="I36" s="34" t="s">
        <v>84</v>
      </c>
      <c r="J36" s="34" t="s">
        <v>90</v>
      </c>
      <c r="K36" s="34" t="s">
        <v>332</v>
      </c>
      <c r="L36" s="34" t="s">
        <v>174</v>
      </c>
      <c r="M36" s="34" t="s">
        <v>260</v>
      </c>
      <c r="N36" s="95">
        <v>0</v>
      </c>
      <c r="O36" s="95">
        <v>0</v>
      </c>
      <c r="P36" s="95" t="s">
        <v>333</v>
      </c>
      <c r="Q36" s="95">
        <v>0</v>
      </c>
      <c r="R36" s="95" t="s">
        <v>333</v>
      </c>
      <c r="S36" s="95">
        <v>0</v>
      </c>
      <c r="T36" s="34" t="s">
        <v>36</v>
      </c>
      <c r="U36" s="34" t="s">
        <v>333</v>
      </c>
      <c r="V36" s="34" t="s">
        <v>2</v>
      </c>
      <c r="W36" s="34" t="s">
        <v>333</v>
      </c>
      <c r="X36" s="34" t="s">
        <v>333</v>
      </c>
      <c r="Y36" s="34" t="s">
        <v>333</v>
      </c>
      <c r="Z36" s="34" t="s">
        <v>25</v>
      </c>
      <c r="AA36" s="34" t="s">
        <v>43</v>
      </c>
      <c r="AB36" s="96">
        <v>1.2690355329949239</v>
      </c>
      <c r="AC36" s="34" t="s">
        <v>25</v>
      </c>
      <c r="AD36" s="34" t="s">
        <v>43</v>
      </c>
      <c r="AE36" s="96">
        <v>1.2690355329949239</v>
      </c>
      <c r="AF36" s="97">
        <v>10</v>
      </c>
      <c r="AG36" s="98">
        <v>0</v>
      </c>
      <c r="AH36" s="97">
        <v>0</v>
      </c>
      <c r="AI36" s="98" t="s">
        <v>333</v>
      </c>
      <c r="AJ36" s="97">
        <v>0</v>
      </c>
      <c r="AK36" s="97">
        <v>0</v>
      </c>
      <c r="AL36" s="97" t="s">
        <v>95</v>
      </c>
      <c r="AM36" s="96">
        <v>0</v>
      </c>
      <c r="AN36" s="96">
        <v>0</v>
      </c>
      <c r="AO36" s="99" t="s">
        <v>333</v>
      </c>
      <c r="AP36" s="99">
        <v>0</v>
      </c>
      <c r="AQ36" s="99" t="s">
        <v>333</v>
      </c>
      <c r="AR36" s="99">
        <v>0</v>
      </c>
      <c r="AS36" s="99">
        <v>0</v>
      </c>
      <c r="AT36" s="100" t="s">
        <v>99</v>
      </c>
      <c r="AU36" s="99">
        <v>0</v>
      </c>
      <c r="AV36" s="99">
        <v>0</v>
      </c>
      <c r="AW36" s="99">
        <v>0</v>
      </c>
      <c r="AX36" s="99">
        <v>0</v>
      </c>
      <c r="AY36" s="99">
        <v>0</v>
      </c>
      <c r="AZ36" s="99">
        <v>0</v>
      </c>
      <c r="BA36" s="101">
        <v>0</v>
      </c>
      <c r="BB36" s="101">
        <v>0</v>
      </c>
      <c r="BC36" s="102">
        <v>0</v>
      </c>
      <c r="BD36" s="102">
        <v>0</v>
      </c>
      <c r="BE36" s="97">
        <v>0</v>
      </c>
      <c r="BF36" s="97">
        <v>0</v>
      </c>
      <c r="BG36" s="96">
        <v>1.2690355329949239</v>
      </c>
      <c r="BH36" s="96">
        <v>1.2690355329949239</v>
      </c>
      <c r="BI36" s="97" t="s">
        <v>333</v>
      </c>
      <c r="CG36"/>
      <c r="CH36" t="s">
        <v>91</v>
      </c>
      <c r="CI36" s="44">
        <v>26.649746192893396</v>
      </c>
      <c r="CJ36" s="34"/>
      <c r="CK36" s="17" t="s">
        <v>85</v>
      </c>
      <c r="CL36" s="17" t="s">
        <v>90</v>
      </c>
      <c r="CM36" s="17">
        <f t="shared" si="5"/>
        <v>63.451776649746265</v>
      </c>
      <c r="CN36" s="34"/>
      <c r="CO36" s="17" t="s">
        <v>94</v>
      </c>
      <c r="CP36" s="17">
        <f t="shared" si="6"/>
        <v>6.345177664974619</v>
      </c>
      <c r="CQ36" s="34"/>
      <c r="CR36" s="34"/>
      <c r="CS36" s="34"/>
      <c r="CT36" s="34"/>
      <c r="CU36" s="34"/>
      <c r="CV36" s="34"/>
      <c r="CW36" s="34"/>
    </row>
    <row r="37" spans="2:101" x14ac:dyDescent="0.35">
      <c r="B37" s="34">
        <v>35</v>
      </c>
      <c r="C37" s="34">
        <v>2023</v>
      </c>
      <c r="D37" s="34" t="s">
        <v>111</v>
      </c>
      <c r="E37" s="34">
        <v>39</v>
      </c>
      <c r="F37" s="34" t="s">
        <v>79</v>
      </c>
      <c r="G37" s="34" t="s">
        <v>159</v>
      </c>
      <c r="H37" s="34" t="s">
        <v>157</v>
      </c>
      <c r="I37" s="34" t="s">
        <v>86</v>
      </c>
      <c r="J37" s="34" t="s">
        <v>93</v>
      </c>
      <c r="K37" s="34" t="s">
        <v>332</v>
      </c>
      <c r="L37" s="34" t="s">
        <v>175</v>
      </c>
      <c r="M37" s="34" t="s">
        <v>260</v>
      </c>
      <c r="N37" s="95">
        <v>0.35416666666666669</v>
      </c>
      <c r="O37" s="95">
        <v>0.375</v>
      </c>
      <c r="P37" s="95" t="s">
        <v>62</v>
      </c>
      <c r="Q37" s="95">
        <v>0.75</v>
      </c>
      <c r="R37" s="95" t="s">
        <v>71</v>
      </c>
      <c r="S37" s="95">
        <v>0.79166666666666663</v>
      </c>
      <c r="T37" s="34" t="s">
        <v>27</v>
      </c>
      <c r="U37" s="34" t="s">
        <v>49</v>
      </c>
      <c r="V37" s="34" t="s">
        <v>44</v>
      </c>
      <c r="W37" s="34" t="s">
        <v>333</v>
      </c>
      <c r="X37" s="34" t="s">
        <v>333</v>
      </c>
      <c r="Y37" s="34" t="s">
        <v>333</v>
      </c>
      <c r="Z37" s="34" t="s">
        <v>27</v>
      </c>
      <c r="AA37" s="34" t="s">
        <v>44</v>
      </c>
      <c r="AB37" s="96">
        <v>0</v>
      </c>
      <c r="AC37" s="34" t="s">
        <v>27</v>
      </c>
      <c r="AD37" s="34" t="s">
        <v>44</v>
      </c>
      <c r="AE37" s="96">
        <v>0</v>
      </c>
      <c r="AF37" s="97">
        <v>9</v>
      </c>
      <c r="AG37" s="98">
        <v>0</v>
      </c>
      <c r="AH37" s="97">
        <v>0</v>
      </c>
      <c r="AI37" s="98" t="s">
        <v>333</v>
      </c>
      <c r="AJ37" s="97">
        <v>44.999999999999957</v>
      </c>
      <c r="AK37" s="97">
        <v>57.106598984771523</v>
      </c>
      <c r="AL37" s="97" t="s">
        <v>96</v>
      </c>
      <c r="AM37" s="96">
        <v>2.5380710659898478</v>
      </c>
      <c r="AN37" s="96">
        <v>0</v>
      </c>
      <c r="AO37" s="99" t="s">
        <v>333</v>
      </c>
      <c r="AP37" s="99">
        <v>0</v>
      </c>
      <c r="AQ37" s="99" t="s">
        <v>333</v>
      </c>
      <c r="AR37" s="99">
        <v>18.202499999999983</v>
      </c>
      <c r="AS37" s="99">
        <v>23.09961928934008</v>
      </c>
      <c r="AT37" s="100" t="s">
        <v>103</v>
      </c>
      <c r="AU37" s="99">
        <v>215.70650149999977</v>
      </c>
      <c r="AV37" s="99">
        <v>273.73921510152257</v>
      </c>
      <c r="AW37" s="99">
        <v>28.314999999999973</v>
      </c>
      <c r="AX37" s="99">
        <v>35.932741116751238</v>
      </c>
      <c r="AY37" s="99">
        <v>15.312499999999986</v>
      </c>
      <c r="AZ37" s="99">
        <v>19.432106598984753</v>
      </c>
      <c r="BA37" s="101">
        <v>399159.81735159818</v>
      </c>
      <c r="BB37" s="101">
        <v>506547.99156294187</v>
      </c>
      <c r="BC37" s="102">
        <v>3.6959242347370204E-3</v>
      </c>
      <c r="BD37" s="102">
        <v>4.6902591811383504E-3</v>
      </c>
      <c r="BE37" s="97">
        <v>0</v>
      </c>
      <c r="BF37" s="97">
        <v>0</v>
      </c>
      <c r="BG37" s="96">
        <v>1.2690355329949239</v>
      </c>
      <c r="BH37" s="96">
        <v>1.2690355329949239</v>
      </c>
      <c r="BI37" s="97" t="s">
        <v>333</v>
      </c>
      <c r="CG37"/>
      <c r="CH37" t="s">
        <v>92</v>
      </c>
      <c r="CI37" s="44">
        <v>12.690355329949236</v>
      </c>
      <c r="CJ37" s="34"/>
      <c r="CK37" s="17" t="s">
        <v>85</v>
      </c>
      <c r="CL37" s="17" t="s">
        <v>91</v>
      </c>
      <c r="CM37" s="17">
        <f t="shared" si="5"/>
        <v>32.994923857868017</v>
      </c>
      <c r="CN37" s="34"/>
      <c r="CO37" s="34"/>
      <c r="CP37" s="34"/>
      <c r="CQ37" s="34"/>
      <c r="CR37" s="34"/>
      <c r="CS37" s="34"/>
      <c r="CT37" s="34"/>
      <c r="CU37" s="34"/>
      <c r="CV37" s="34"/>
      <c r="CW37" s="34"/>
    </row>
    <row r="38" spans="2:101" x14ac:dyDescent="0.35">
      <c r="B38" s="34">
        <v>36</v>
      </c>
      <c r="C38" s="34">
        <v>2023</v>
      </c>
      <c r="D38" s="34" t="s">
        <v>111</v>
      </c>
      <c r="E38" s="34">
        <v>49</v>
      </c>
      <c r="F38" s="34" t="s">
        <v>80</v>
      </c>
      <c r="G38" s="34" t="s">
        <v>159</v>
      </c>
      <c r="H38" s="34" t="s">
        <v>157</v>
      </c>
      <c r="I38" s="34" t="s">
        <v>85</v>
      </c>
      <c r="J38" s="34" t="s">
        <v>93</v>
      </c>
      <c r="K38" s="34" t="s">
        <v>332</v>
      </c>
      <c r="L38" s="34" t="s">
        <v>188</v>
      </c>
      <c r="M38" s="34" t="s">
        <v>260</v>
      </c>
      <c r="N38" s="95">
        <v>0.375</v>
      </c>
      <c r="O38" s="95">
        <v>0.39583333333333331</v>
      </c>
      <c r="P38" s="95" t="s">
        <v>62</v>
      </c>
      <c r="Q38" s="95">
        <v>0.54166666666666663</v>
      </c>
      <c r="R38" s="95" t="s">
        <v>66</v>
      </c>
      <c r="S38" s="95">
        <v>0.5625</v>
      </c>
      <c r="T38" s="34" t="s">
        <v>25</v>
      </c>
      <c r="U38" s="34" t="s">
        <v>333</v>
      </c>
      <c r="V38" s="34" t="s">
        <v>43</v>
      </c>
      <c r="W38" s="34" t="s">
        <v>333</v>
      </c>
      <c r="X38" s="34" t="s">
        <v>333</v>
      </c>
      <c r="Y38" s="34" t="s">
        <v>333</v>
      </c>
      <c r="Z38" s="34" t="s">
        <v>155</v>
      </c>
      <c r="AA38" s="34" t="s">
        <v>155</v>
      </c>
      <c r="AB38" s="96">
        <v>1.2690355329949239</v>
      </c>
      <c r="AC38" s="34" t="s">
        <v>25</v>
      </c>
      <c r="AD38" s="34" t="s">
        <v>43</v>
      </c>
      <c r="AE38" s="96">
        <v>0</v>
      </c>
      <c r="AF38" s="97">
        <v>3.4999999999999996</v>
      </c>
      <c r="AG38" s="98">
        <v>0</v>
      </c>
      <c r="AH38" s="97">
        <v>0</v>
      </c>
      <c r="AI38" s="98" t="s">
        <v>333</v>
      </c>
      <c r="AJ38" s="97">
        <v>30.000000000000014</v>
      </c>
      <c r="AK38" s="97">
        <v>38.071065989847732</v>
      </c>
      <c r="AL38" s="97" t="s">
        <v>96</v>
      </c>
      <c r="AM38" s="96">
        <v>2.5380710659898478</v>
      </c>
      <c r="AN38" s="96">
        <v>0</v>
      </c>
      <c r="AO38" s="99" t="s">
        <v>333</v>
      </c>
      <c r="AP38" s="99">
        <v>0</v>
      </c>
      <c r="AQ38" s="99" t="s">
        <v>333</v>
      </c>
      <c r="AR38" s="99">
        <v>13.670000000000005</v>
      </c>
      <c r="AS38" s="99">
        <v>17.347715736040616</v>
      </c>
      <c r="AT38" s="100" t="s">
        <v>102</v>
      </c>
      <c r="AU38" s="99">
        <v>16.341597764423085</v>
      </c>
      <c r="AV38" s="99">
        <v>20.738068228963307</v>
      </c>
      <c r="AW38" s="99">
        <v>2.0127103365384627</v>
      </c>
      <c r="AX38" s="99">
        <v>2.5542009346934806</v>
      </c>
      <c r="AY38" s="99">
        <v>10.208333333333337</v>
      </c>
      <c r="AZ38" s="99">
        <v>12.95473773265652</v>
      </c>
      <c r="BA38" s="101">
        <v>289100</v>
      </c>
      <c r="BB38" s="101">
        <v>366878.1725888325</v>
      </c>
      <c r="BC38" s="102">
        <v>2.6768518518518517E-3</v>
      </c>
      <c r="BD38" s="102">
        <v>3.3970201165632635E-3</v>
      </c>
      <c r="BE38" s="97">
        <v>0</v>
      </c>
      <c r="BF38" s="97">
        <v>0</v>
      </c>
      <c r="BG38" s="96">
        <v>1.2690355329949239</v>
      </c>
      <c r="BH38" s="96">
        <v>1.2690355329949239</v>
      </c>
      <c r="BI38" s="97" t="s">
        <v>333</v>
      </c>
      <c r="CG38"/>
      <c r="CH38" t="s">
        <v>93</v>
      </c>
      <c r="CI38" s="44">
        <v>10.152284263959389</v>
      </c>
      <c r="CJ38" s="34"/>
      <c r="CK38" s="17" t="s">
        <v>85</v>
      </c>
      <c r="CL38" s="17" t="s">
        <v>92</v>
      </c>
      <c r="CM38" s="17">
        <f t="shared" si="5"/>
        <v>21.573604060913702</v>
      </c>
      <c r="CN38" s="34"/>
      <c r="CO38" s="34"/>
      <c r="CP38" s="34"/>
      <c r="CQ38" s="34"/>
      <c r="CR38" s="34"/>
      <c r="CS38" s="34"/>
      <c r="CT38" s="34"/>
      <c r="CU38" s="34"/>
      <c r="CV38" s="34"/>
      <c r="CW38" s="34"/>
    </row>
    <row r="39" spans="2:101" x14ac:dyDescent="0.35">
      <c r="B39" s="34">
        <v>37</v>
      </c>
      <c r="C39" s="34">
        <v>2023</v>
      </c>
      <c r="D39" s="34" t="s">
        <v>110</v>
      </c>
      <c r="E39" s="34">
        <v>32</v>
      </c>
      <c r="F39" s="34" t="s">
        <v>79</v>
      </c>
      <c r="G39" s="34" t="s">
        <v>158</v>
      </c>
      <c r="H39" s="34" t="s">
        <v>157</v>
      </c>
      <c r="I39" s="34" t="s">
        <v>85</v>
      </c>
      <c r="J39" s="34" t="s">
        <v>91</v>
      </c>
      <c r="K39" s="34" t="s">
        <v>332</v>
      </c>
      <c r="L39" s="34" t="s">
        <v>190</v>
      </c>
      <c r="M39" s="34" t="s">
        <v>260</v>
      </c>
      <c r="N39" s="95">
        <v>0</v>
      </c>
      <c r="O39" s="95">
        <v>0</v>
      </c>
      <c r="P39" s="95" t="s">
        <v>333</v>
      </c>
      <c r="Q39" s="95">
        <v>0</v>
      </c>
      <c r="R39" s="95" t="s">
        <v>333</v>
      </c>
      <c r="S39" s="95">
        <v>0</v>
      </c>
      <c r="T39" s="34" t="s">
        <v>36</v>
      </c>
      <c r="U39" s="34" t="s">
        <v>333</v>
      </c>
      <c r="V39" s="34" t="s">
        <v>2</v>
      </c>
      <c r="W39" s="34" t="s">
        <v>333</v>
      </c>
      <c r="X39" s="34" t="s">
        <v>333</v>
      </c>
      <c r="Y39" s="34" t="s">
        <v>333</v>
      </c>
      <c r="Z39" s="34" t="s">
        <v>27</v>
      </c>
      <c r="AA39" s="34" t="s">
        <v>44</v>
      </c>
      <c r="AB39" s="96">
        <v>1.2690355329949239</v>
      </c>
      <c r="AC39" s="34" t="s">
        <v>31</v>
      </c>
      <c r="AD39" s="34" t="s">
        <v>45</v>
      </c>
      <c r="AE39" s="96">
        <v>1.2690355329949239</v>
      </c>
      <c r="AF39" s="97">
        <v>10</v>
      </c>
      <c r="AG39" s="98">
        <v>0</v>
      </c>
      <c r="AH39" s="97">
        <v>0</v>
      </c>
      <c r="AI39" s="98" t="s">
        <v>333</v>
      </c>
      <c r="AJ39" s="97">
        <v>0</v>
      </c>
      <c r="AK39" s="97">
        <v>0</v>
      </c>
      <c r="AL39" s="97" t="s">
        <v>95</v>
      </c>
      <c r="AM39" s="96">
        <v>0</v>
      </c>
      <c r="AN39" s="96">
        <v>0</v>
      </c>
      <c r="AO39" s="99" t="s">
        <v>333</v>
      </c>
      <c r="AP39" s="99">
        <v>0</v>
      </c>
      <c r="AQ39" s="99" t="s">
        <v>333</v>
      </c>
      <c r="AR39" s="99">
        <v>0</v>
      </c>
      <c r="AS39" s="99">
        <v>0</v>
      </c>
      <c r="AT39" s="100" t="s">
        <v>99</v>
      </c>
      <c r="AU39" s="99">
        <v>0</v>
      </c>
      <c r="AV39" s="99">
        <v>0</v>
      </c>
      <c r="AW39" s="99">
        <v>0</v>
      </c>
      <c r="AX39" s="99">
        <v>0</v>
      </c>
      <c r="AY39" s="99">
        <v>0</v>
      </c>
      <c r="AZ39" s="99">
        <v>0</v>
      </c>
      <c r="BA39" s="101">
        <v>0</v>
      </c>
      <c r="BB39" s="101">
        <v>0</v>
      </c>
      <c r="BC39" s="102">
        <v>0</v>
      </c>
      <c r="BD39" s="102">
        <v>0</v>
      </c>
      <c r="BE39" s="97">
        <v>0</v>
      </c>
      <c r="BF39" s="97">
        <v>0</v>
      </c>
      <c r="BG39" s="96">
        <v>1.2690355329949239</v>
      </c>
      <c r="BH39" s="96">
        <v>1.2690355329949239</v>
      </c>
      <c r="BI39" s="97" t="s">
        <v>333</v>
      </c>
      <c r="CG39"/>
      <c r="CH39" t="s">
        <v>94</v>
      </c>
      <c r="CI39" s="44">
        <v>3.8071065989847717</v>
      </c>
      <c r="CJ39" s="34"/>
      <c r="CK39" s="17" t="s">
        <v>85</v>
      </c>
      <c r="CL39" s="17" t="s">
        <v>93</v>
      </c>
      <c r="CM39" s="17">
        <f t="shared" si="5"/>
        <v>3.8071065989847717</v>
      </c>
      <c r="CN39" s="34"/>
      <c r="CO39" s="34"/>
      <c r="CP39" s="34"/>
      <c r="CQ39" s="34"/>
      <c r="CR39" s="34"/>
      <c r="CS39" s="34"/>
      <c r="CT39" s="34"/>
      <c r="CU39" s="34"/>
      <c r="CV39" s="34"/>
      <c r="CW39" s="34"/>
    </row>
    <row r="40" spans="2:101" x14ac:dyDescent="0.35">
      <c r="B40" s="34">
        <v>38</v>
      </c>
      <c r="C40" s="34">
        <v>2023</v>
      </c>
      <c r="D40" s="34" t="s">
        <v>111</v>
      </c>
      <c r="E40" s="34">
        <v>34</v>
      </c>
      <c r="F40" s="34" t="s">
        <v>79</v>
      </c>
      <c r="G40" s="34" t="s">
        <v>160</v>
      </c>
      <c r="H40" s="34" t="s">
        <v>157</v>
      </c>
      <c r="I40" s="34" t="s">
        <v>85</v>
      </c>
      <c r="J40" s="34" t="s">
        <v>91</v>
      </c>
      <c r="K40" s="34" t="s">
        <v>332</v>
      </c>
      <c r="L40" s="34" t="s">
        <v>178</v>
      </c>
      <c r="M40" s="34" t="s">
        <v>260</v>
      </c>
      <c r="N40" s="95">
        <v>0.25</v>
      </c>
      <c r="O40" s="95">
        <v>0.33333333333333331</v>
      </c>
      <c r="P40" s="95" t="s">
        <v>61</v>
      </c>
      <c r="Q40" s="95">
        <v>0.75</v>
      </c>
      <c r="R40" s="95" t="s">
        <v>71</v>
      </c>
      <c r="S40" s="95">
        <v>0.83333333333333337</v>
      </c>
      <c r="T40" s="34" t="s">
        <v>25</v>
      </c>
      <c r="U40" s="34" t="s">
        <v>333</v>
      </c>
      <c r="V40" s="34" t="s">
        <v>43</v>
      </c>
      <c r="W40" s="34" t="s">
        <v>32</v>
      </c>
      <c r="X40" s="34" t="s">
        <v>43</v>
      </c>
      <c r="Y40" s="34" t="s">
        <v>333</v>
      </c>
      <c r="Z40" s="34" t="s">
        <v>33</v>
      </c>
      <c r="AA40" s="34" t="s">
        <v>46</v>
      </c>
      <c r="AB40" s="96">
        <v>1.2690355329949239</v>
      </c>
      <c r="AC40" s="34" t="s">
        <v>458</v>
      </c>
      <c r="AD40" s="34" t="s">
        <v>42</v>
      </c>
      <c r="AE40" s="96">
        <v>1.2690355329949239</v>
      </c>
      <c r="AF40" s="97">
        <v>10</v>
      </c>
      <c r="AG40" s="98">
        <v>20</v>
      </c>
      <c r="AH40" s="97">
        <v>25.380710659898476</v>
      </c>
      <c r="AI40" s="98" t="s">
        <v>104</v>
      </c>
      <c r="AJ40" s="97">
        <v>120.00000000000001</v>
      </c>
      <c r="AK40" s="97">
        <v>152.2842639593909</v>
      </c>
      <c r="AL40" s="97" t="s">
        <v>98</v>
      </c>
      <c r="AM40" s="96">
        <v>2.5380710659898478</v>
      </c>
      <c r="AN40" s="96">
        <v>2.5380710659898478</v>
      </c>
      <c r="AO40" s="99">
        <v>5.43</v>
      </c>
      <c r="AP40" s="99">
        <v>6.8908629441624365</v>
      </c>
      <c r="AQ40" s="99" t="s">
        <v>109</v>
      </c>
      <c r="AR40" s="99">
        <v>14</v>
      </c>
      <c r="AS40" s="99">
        <v>17.766497461928935</v>
      </c>
      <c r="AT40" s="100" t="s">
        <v>102</v>
      </c>
      <c r="AU40" s="99">
        <v>55.283222049388115</v>
      </c>
      <c r="AV40" s="99">
        <v>70.156373159121969</v>
      </c>
      <c r="AW40" s="99">
        <v>6.8089494099650345</v>
      </c>
      <c r="AX40" s="99">
        <v>8.6407987436104499</v>
      </c>
      <c r="AY40" s="99">
        <v>40.833333333333343</v>
      </c>
      <c r="AZ40" s="99">
        <v>51.818950930626073</v>
      </c>
      <c r="BA40" s="101">
        <v>867300</v>
      </c>
      <c r="BB40" s="101">
        <v>1100634.5177664976</v>
      </c>
      <c r="BC40" s="102">
        <v>1.8068750000000001E-2</v>
      </c>
      <c r="BD40" s="102">
        <v>2.2929885786802034E-2</v>
      </c>
      <c r="BE40" s="97">
        <v>40</v>
      </c>
      <c r="BF40" s="97">
        <v>50.761421319796952</v>
      </c>
      <c r="BG40" s="96">
        <v>0</v>
      </c>
      <c r="BH40" s="96">
        <v>1.2690355329949239</v>
      </c>
      <c r="BI40" s="97" t="s">
        <v>333</v>
      </c>
      <c r="CG40" t="s">
        <v>87</v>
      </c>
      <c r="CH40"/>
      <c r="CI40" s="44">
        <v>12.690355329949238</v>
      </c>
      <c r="CJ40" s="34"/>
      <c r="CK40" s="17" t="s">
        <v>85</v>
      </c>
      <c r="CL40" s="17" t="s">
        <v>94</v>
      </c>
      <c r="CM40" s="17">
        <f t="shared" si="5"/>
        <v>1.2690355329949239</v>
      </c>
      <c r="CN40" s="34"/>
      <c r="CO40" s="34"/>
      <c r="CP40" s="34"/>
      <c r="CQ40" s="34"/>
      <c r="CR40" s="34"/>
      <c r="CS40" s="34"/>
      <c r="CT40" s="34"/>
      <c r="CU40" s="34"/>
      <c r="CV40" s="34"/>
      <c r="CW40" s="34"/>
    </row>
    <row r="41" spans="2:101" x14ac:dyDescent="0.35">
      <c r="B41" s="34">
        <v>39</v>
      </c>
      <c r="C41" s="34">
        <v>2023</v>
      </c>
      <c r="D41" s="34" t="s">
        <v>110</v>
      </c>
      <c r="E41" s="34">
        <v>47</v>
      </c>
      <c r="F41" s="34" t="s">
        <v>80</v>
      </c>
      <c r="G41" s="34" t="s">
        <v>159</v>
      </c>
      <c r="H41" s="34" t="s">
        <v>157</v>
      </c>
      <c r="I41" s="34" t="s">
        <v>86</v>
      </c>
      <c r="J41" s="34" t="s">
        <v>92</v>
      </c>
      <c r="K41" s="34" t="s">
        <v>332</v>
      </c>
      <c r="L41" s="34" t="s">
        <v>175</v>
      </c>
      <c r="M41" s="34" t="s">
        <v>260</v>
      </c>
      <c r="N41" s="95">
        <v>0</v>
      </c>
      <c r="O41" s="95">
        <v>0</v>
      </c>
      <c r="P41" s="95" t="s">
        <v>333</v>
      </c>
      <c r="Q41" s="95">
        <v>0</v>
      </c>
      <c r="R41" s="95" t="s">
        <v>333</v>
      </c>
      <c r="S41" s="95">
        <v>0</v>
      </c>
      <c r="T41" s="34" t="s">
        <v>36</v>
      </c>
      <c r="U41" s="34" t="s">
        <v>333</v>
      </c>
      <c r="V41" s="34" t="s">
        <v>2</v>
      </c>
      <c r="W41" s="34" t="s">
        <v>333</v>
      </c>
      <c r="X41" s="34" t="s">
        <v>333</v>
      </c>
      <c r="Y41" s="34" t="s">
        <v>333</v>
      </c>
      <c r="Z41" s="34" t="s">
        <v>36</v>
      </c>
      <c r="AA41" s="34" t="s">
        <v>2</v>
      </c>
      <c r="AB41" s="96">
        <v>0</v>
      </c>
      <c r="AC41" s="34" t="s">
        <v>36</v>
      </c>
      <c r="AD41" s="34" t="s">
        <v>2</v>
      </c>
      <c r="AE41" s="96">
        <v>0</v>
      </c>
      <c r="AF41" s="97">
        <v>10</v>
      </c>
      <c r="AG41" s="98">
        <v>0</v>
      </c>
      <c r="AH41" s="97">
        <v>0</v>
      </c>
      <c r="AI41" s="98" t="s">
        <v>333</v>
      </c>
      <c r="AJ41" s="97">
        <v>0</v>
      </c>
      <c r="AK41" s="97">
        <v>0</v>
      </c>
      <c r="AL41" s="97" t="s">
        <v>95</v>
      </c>
      <c r="AM41" s="96">
        <v>0</v>
      </c>
      <c r="AN41" s="96">
        <v>0</v>
      </c>
      <c r="AO41" s="99" t="s">
        <v>333</v>
      </c>
      <c r="AP41" s="99">
        <v>0</v>
      </c>
      <c r="AQ41" s="99" t="s">
        <v>333</v>
      </c>
      <c r="AR41" s="99">
        <v>0</v>
      </c>
      <c r="AS41" s="99">
        <v>0</v>
      </c>
      <c r="AT41" s="100" t="s">
        <v>99</v>
      </c>
      <c r="AU41" s="99">
        <v>0</v>
      </c>
      <c r="AV41" s="99">
        <v>0</v>
      </c>
      <c r="AW41" s="99">
        <v>0</v>
      </c>
      <c r="AX41" s="99">
        <v>0</v>
      </c>
      <c r="AY41" s="99">
        <v>0</v>
      </c>
      <c r="AZ41" s="99">
        <v>0</v>
      </c>
      <c r="BA41" s="101">
        <v>0</v>
      </c>
      <c r="BB41" s="101">
        <v>0</v>
      </c>
      <c r="BC41" s="102">
        <v>0</v>
      </c>
      <c r="BD41" s="102">
        <v>0</v>
      </c>
      <c r="BE41" s="97">
        <v>0</v>
      </c>
      <c r="BF41" s="97">
        <v>0</v>
      </c>
      <c r="BG41" s="96">
        <v>1.2690355329949239</v>
      </c>
      <c r="BH41" s="96">
        <v>1.2690355329949239</v>
      </c>
      <c r="BI41" s="97" t="s">
        <v>333</v>
      </c>
      <c r="CG41"/>
      <c r="CH41" t="s">
        <v>91</v>
      </c>
      <c r="CI41" s="44">
        <v>2.5380710659898478</v>
      </c>
      <c r="CJ41" s="34"/>
      <c r="CK41" s="17" t="s">
        <v>86</v>
      </c>
      <c r="CL41" s="17" t="s">
        <v>89</v>
      </c>
      <c r="CM41" s="17">
        <f t="shared" si="5"/>
        <v>0</v>
      </c>
      <c r="CN41" s="34"/>
      <c r="CO41" s="34"/>
      <c r="CP41" s="34"/>
      <c r="CQ41" s="34"/>
      <c r="CR41" s="34"/>
      <c r="CS41" s="34"/>
      <c r="CT41" s="34"/>
      <c r="CU41" s="34"/>
      <c r="CV41" s="34"/>
      <c r="CW41" s="34"/>
    </row>
    <row r="42" spans="2:101" x14ac:dyDescent="0.35">
      <c r="B42" s="34">
        <v>40</v>
      </c>
      <c r="C42" s="34">
        <v>2023</v>
      </c>
      <c r="D42" s="34" t="s">
        <v>110</v>
      </c>
      <c r="E42" s="34">
        <v>47</v>
      </c>
      <c r="F42" s="34" t="s">
        <v>80</v>
      </c>
      <c r="G42" s="34" t="s">
        <v>159</v>
      </c>
      <c r="H42" s="34" t="s">
        <v>157</v>
      </c>
      <c r="I42" s="34" t="s">
        <v>86</v>
      </c>
      <c r="J42" s="34" t="s">
        <v>92</v>
      </c>
      <c r="K42" s="34" t="s">
        <v>332</v>
      </c>
      <c r="L42" s="34" t="s">
        <v>175</v>
      </c>
      <c r="M42" s="34" t="s">
        <v>260</v>
      </c>
      <c r="N42" s="95">
        <v>0</v>
      </c>
      <c r="O42" s="95">
        <v>0</v>
      </c>
      <c r="P42" s="95" t="s">
        <v>333</v>
      </c>
      <c r="Q42" s="95">
        <v>0</v>
      </c>
      <c r="R42" s="95" t="s">
        <v>333</v>
      </c>
      <c r="S42" s="95">
        <v>0</v>
      </c>
      <c r="T42" s="34" t="s">
        <v>36</v>
      </c>
      <c r="U42" s="34" t="s">
        <v>333</v>
      </c>
      <c r="V42" s="34" t="s">
        <v>2</v>
      </c>
      <c r="W42" s="34" t="s">
        <v>333</v>
      </c>
      <c r="X42" s="34" t="s">
        <v>333</v>
      </c>
      <c r="Y42" s="34" t="s">
        <v>333</v>
      </c>
      <c r="Z42" s="34" t="s">
        <v>36</v>
      </c>
      <c r="AA42" s="34" t="s">
        <v>2</v>
      </c>
      <c r="AB42" s="96">
        <v>0</v>
      </c>
      <c r="AC42" s="34" t="s">
        <v>36</v>
      </c>
      <c r="AD42" s="34" t="s">
        <v>2</v>
      </c>
      <c r="AE42" s="96">
        <v>0</v>
      </c>
      <c r="AF42" s="97">
        <v>13</v>
      </c>
      <c r="AG42" s="98">
        <v>0</v>
      </c>
      <c r="AH42" s="97">
        <v>0</v>
      </c>
      <c r="AI42" s="98" t="s">
        <v>333</v>
      </c>
      <c r="AJ42" s="97">
        <v>0</v>
      </c>
      <c r="AK42" s="97">
        <v>0</v>
      </c>
      <c r="AL42" s="97" t="s">
        <v>95</v>
      </c>
      <c r="AM42" s="96">
        <v>0</v>
      </c>
      <c r="AN42" s="96">
        <v>0</v>
      </c>
      <c r="AO42" s="99" t="s">
        <v>333</v>
      </c>
      <c r="AP42" s="99">
        <v>0</v>
      </c>
      <c r="AQ42" s="99" t="s">
        <v>333</v>
      </c>
      <c r="AR42" s="99">
        <v>0</v>
      </c>
      <c r="AS42" s="99">
        <v>0</v>
      </c>
      <c r="AT42" s="100" t="s">
        <v>99</v>
      </c>
      <c r="AU42" s="99">
        <v>0</v>
      </c>
      <c r="AV42" s="99">
        <v>0</v>
      </c>
      <c r="AW42" s="99">
        <v>0</v>
      </c>
      <c r="AX42" s="99">
        <v>0</v>
      </c>
      <c r="AY42" s="99">
        <v>0</v>
      </c>
      <c r="AZ42" s="99">
        <v>0</v>
      </c>
      <c r="BA42" s="101">
        <v>0</v>
      </c>
      <c r="BB42" s="101">
        <v>0</v>
      </c>
      <c r="BC42" s="102">
        <v>0</v>
      </c>
      <c r="BD42" s="102">
        <v>0</v>
      </c>
      <c r="BE42" s="97">
        <v>0</v>
      </c>
      <c r="BF42" s="97">
        <v>0</v>
      </c>
      <c r="BG42" s="96">
        <v>1.2690355329949239</v>
      </c>
      <c r="BH42" s="96">
        <v>1.2690355329949239</v>
      </c>
      <c r="BI42" s="97" t="s">
        <v>333</v>
      </c>
      <c r="CG42"/>
      <c r="CH42" t="s">
        <v>92</v>
      </c>
      <c r="CI42" s="44">
        <v>7.6142131979695424</v>
      </c>
      <c r="CJ42" s="34"/>
      <c r="CK42" s="17" t="s">
        <v>86</v>
      </c>
      <c r="CL42" s="17" t="s">
        <v>90</v>
      </c>
      <c r="CM42" s="17">
        <f t="shared" si="5"/>
        <v>7.6142131979695424</v>
      </c>
      <c r="CN42" s="34"/>
      <c r="CO42" s="34"/>
      <c r="CP42" s="34"/>
      <c r="CQ42" s="34"/>
      <c r="CR42" s="34"/>
      <c r="CS42" s="34"/>
      <c r="CT42" s="34"/>
      <c r="CU42" s="34"/>
      <c r="CV42" s="34"/>
      <c r="CW42" s="34"/>
    </row>
    <row r="43" spans="2:101" x14ac:dyDescent="0.35">
      <c r="B43" s="34">
        <v>41</v>
      </c>
      <c r="C43" s="34">
        <v>2023</v>
      </c>
      <c r="D43" s="34" t="s">
        <v>111</v>
      </c>
      <c r="E43" s="34">
        <v>35</v>
      </c>
      <c r="F43" s="34" t="s">
        <v>79</v>
      </c>
      <c r="G43" s="34" t="s">
        <v>158</v>
      </c>
      <c r="H43" s="34" t="s">
        <v>157</v>
      </c>
      <c r="I43" s="34" t="s">
        <v>86</v>
      </c>
      <c r="J43" s="34" t="s">
        <v>92</v>
      </c>
      <c r="K43" s="34" t="s">
        <v>332</v>
      </c>
      <c r="L43" s="34" t="s">
        <v>174</v>
      </c>
      <c r="M43" s="34" t="s">
        <v>260</v>
      </c>
      <c r="N43" s="95">
        <v>0</v>
      </c>
      <c r="O43" s="95">
        <v>0</v>
      </c>
      <c r="P43" s="95" t="s">
        <v>333</v>
      </c>
      <c r="Q43" s="95">
        <v>0</v>
      </c>
      <c r="R43" s="95" t="s">
        <v>333</v>
      </c>
      <c r="S43" s="95">
        <v>0</v>
      </c>
      <c r="T43" s="34" t="s">
        <v>36</v>
      </c>
      <c r="U43" s="34" t="s">
        <v>333</v>
      </c>
      <c r="V43" s="34" t="s">
        <v>2</v>
      </c>
      <c r="W43" s="34" t="s">
        <v>333</v>
      </c>
      <c r="X43" s="34" t="s">
        <v>333</v>
      </c>
      <c r="Y43" s="34" t="s">
        <v>333</v>
      </c>
      <c r="Z43" s="34" t="s">
        <v>25</v>
      </c>
      <c r="AA43" s="34" t="s">
        <v>43</v>
      </c>
      <c r="AB43" s="96">
        <v>1.2690355329949239</v>
      </c>
      <c r="AC43" s="34" t="s">
        <v>25</v>
      </c>
      <c r="AD43" s="34" t="s">
        <v>43</v>
      </c>
      <c r="AE43" s="96">
        <v>1.2690355329949239</v>
      </c>
      <c r="AF43" s="97">
        <v>10</v>
      </c>
      <c r="AG43" s="98">
        <v>0</v>
      </c>
      <c r="AH43" s="97">
        <v>0</v>
      </c>
      <c r="AI43" s="98" t="s">
        <v>333</v>
      </c>
      <c r="AJ43" s="97">
        <v>0</v>
      </c>
      <c r="AK43" s="97">
        <v>0</v>
      </c>
      <c r="AL43" s="97" t="s">
        <v>95</v>
      </c>
      <c r="AM43" s="96">
        <v>0</v>
      </c>
      <c r="AN43" s="96">
        <v>0</v>
      </c>
      <c r="AO43" s="99" t="s">
        <v>333</v>
      </c>
      <c r="AP43" s="99">
        <v>0</v>
      </c>
      <c r="AQ43" s="99" t="s">
        <v>333</v>
      </c>
      <c r="AR43" s="99">
        <v>0</v>
      </c>
      <c r="AS43" s="99">
        <v>0</v>
      </c>
      <c r="AT43" s="100" t="s">
        <v>99</v>
      </c>
      <c r="AU43" s="99">
        <v>0</v>
      </c>
      <c r="AV43" s="99">
        <v>0</v>
      </c>
      <c r="AW43" s="99">
        <v>0</v>
      </c>
      <c r="AX43" s="99">
        <v>0</v>
      </c>
      <c r="AY43" s="99">
        <v>0</v>
      </c>
      <c r="AZ43" s="99">
        <v>0</v>
      </c>
      <c r="BA43" s="101">
        <v>0</v>
      </c>
      <c r="BB43" s="101">
        <v>0</v>
      </c>
      <c r="BC43" s="102">
        <v>0</v>
      </c>
      <c r="BD43" s="102">
        <v>0</v>
      </c>
      <c r="BE43" s="97">
        <v>0</v>
      </c>
      <c r="BF43" s="97">
        <v>0</v>
      </c>
      <c r="BG43" s="96">
        <v>1.2690355329949239</v>
      </c>
      <c r="BH43" s="96">
        <v>1.2690355329949239</v>
      </c>
      <c r="BI43" s="97" t="s">
        <v>333</v>
      </c>
      <c r="CG43"/>
      <c r="CH43" t="s">
        <v>93</v>
      </c>
      <c r="CI43" s="44">
        <v>1.2690355329949239</v>
      </c>
      <c r="CJ43" s="34"/>
      <c r="CK43" s="17" t="s">
        <v>86</v>
      </c>
      <c r="CL43" s="17" t="s">
        <v>91</v>
      </c>
      <c r="CM43" s="17">
        <f t="shared" si="5"/>
        <v>26.649746192893396</v>
      </c>
      <c r="CN43" s="34"/>
      <c r="CO43" s="34"/>
      <c r="CP43" s="34"/>
      <c r="CQ43" s="34"/>
      <c r="CR43" s="34"/>
      <c r="CS43" s="34"/>
      <c r="CT43" s="34"/>
      <c r="CU43" s="34"/>
      <c r="CV43" s="34"/>
      <c r="CW43" s="34"/>
    </row>
    <row r="44" spans="2:101" x14ac:dyDescent="0.35">
      <c r="B44" s="34">
        <v>42</v>
      </c>
      <c r="C44" s="34">
        <v>2023</v>
      </c>
      <c r="D44" s="34" t="s">
        <v>111</v>
      </c>
      <c r="E44" s="34">
        <v>38</v>
      </c>
      <c r="F44" s="34" t="s">
        <v>79</v>
      </c>
      <c r="G44" s="34" t="s">
        <v>161</v>
      </c>
      <c r="H44" s="34" t="s">
        <v>157</v>
      </c>
      <c r="I44" s="34" t="s">
        <v>87</v>
      </c>
      <c r="J44" s="34" t="s">
        <v>92</v>
      </c>
      <c r="K44" s="34" t="s">
        <v>332</v>
      </c>
      <c r="L44" s="34" t="s">
        <v>173</v>
      </c>
      <c r="M44" s="34" t="s">
        <v>260</v>
      </c>
      <c r="N44" s="95">
        <v>0</v>
      </c>
      <c r="O44" s="95">
        <v>0</v>
      </c>
      <c r="P44" s="95" t="s">
        <v>333</v>
      </c>
      <c r="Q44" s="95">
        <v>0</v>
      </c>
      <c r="R44" s="95" t="s">
        <v>333</v>
      </c>
      <c r="S44" s="95">
        <v>0</v>
      </c>
      <c r="T44" s="34" t="s">
        <v>36</v>
      </c>
      <c r="U44" s="34" t="s">
        <v>333</v>
      </c>
      <c r="V44" s="34" t="s">
        <v>2</v>
      </c>
      <c r="W44" s="34" t="s">
        <v>333</v>
      </c>
      <c r="X44" s="34" t="s">
        <v>333</v>
      </c>
      <c r="Y44" s="34" t="s">
        <v>333</v>
      </c>
      <c r="Z44" s="34" t="s">
        <v>31</v>
      </c>
      <c r="AA44" s="34" t="s">
        <v>45</v>
      </c>
      <c r="AB44" s="96">
        <v>1.2690355329949239</v>
      </c>
      <c r="AC44" s="34" t="s">
        <v>27</v>
      </c>
      <c r="AD44" s="34" t="s">
        <v>44</v>
      </c>
      <c r="AE44" s="96">
        <v>1.2690355329949239</v>
      </c>
      <c r="AF44" s="97">
        <v>13.000000000000002</v>
      </c>
      <c r="AG44" s="98">
        <v>0</v>
      </c>
      <c r="AH44" s="97">
        <v>0</v>
      </c>
      <c r="AI44" s="98" t="s">
        <v>333</v>
      </c>
      <c r="AJ44" s="97">
        <v>0</v>
      </c>
      <c r="AK44" s="97">
        <v>0</v>
      </c>
      <c r="AL44" s="97" t="s">
        <v>95</v>
      </c>
      <c r="AM44" s="96">
        <v>0</v>
      </c>
      <c r="AN44" s="96">
        <v>0</v>
      </c>
      <c r="AO44" s="99" t="s">
        <v>333</v>
      </c>
      <c r="AP44" s="99">
        <v>0</v>
      </c>
      <c r="AQ44" s="99" t="s">
        <v>333</v>
      </c>
      <c r="AR44" s="99">
        <v>0</v>
      </c>
      <c r="AS44" s="99">
        <v>0</v>
      </c>
      <c r="AT44" s="100" t="s">
        <v>99</v>
      </c>
      <c r="AU44" s="99">
        <v>0</v>
      </c>
      <c r="AV44" s="99">
        <v>0</v>
      </c>
      <c r="AW44" s="99">
        <v>0</v>
      </c>
      <c r="AX44" s="99">
        <v>0</v>
      </c>
      <c r="AY44" s="99">
        <v>0</v>
      </c>
      <c r="AZ44" s="99">
        <v>0</v>
      </c>
      <c r="BA44" s="101">
        <v>0</v>
      </c>
      <c r="BB44" s="101">
        <v>0</v>
      </c>
      <c r="BC44" s="102">
        <v>0</v>
      </c>
      <c r="BD44" s="102">
        <v>0</v>
      </c>
      <c r="BE44" s="97">
        <v>0</v>
      </c>
      <c r="BF44" s="97">
        <v>0</v>
      </c>
      <c r="BG44" s="96">
        <v>1.2690355329949239</v>
      </c>
      <c r="BH44" s="96">
        <v>1.2690355329949239</v>
      </c>
      <c r="BI44" s="97" t="s">
        <v>333</v>
      </c>
      <c r="CG44"/>
      <c r="CH44" t="s">
        <v>94</v>
      </c>
      <c r="CI44" s="44">
        <v>1.2690355329949239</v>
      </c>
      <c r="CJ44" s="34"/>
      <c r="CK44" s="17" t="s">
        <v>86</v>
      </c>
      <c r="CL44" s="17" t="s">
        <v>92</v>
      </c>
      <c r="CM44" s="17">
        <f t="shared" si="5"/>
        <v>12.690355329949236</v>
      </c>
      <c r="CN44" s="34"/>
      <c r="CO44" s="34"/>
      <c r="CP44" s="34"/>
      <c r="CQ44" s="34"/>
      <c r="CR44" s="34"/>
      <c r="CS44" s="34"/>
      <c r="CT44" s="34"/>
      <c r="CU44" s="34"/>
      <c r="CV44" s="34"/>
      <c r="CW44" s="34"/>
    </row>
    <row r="45" spans="2:101" x14ac:dyDescent="0.35">
      <c r="B45" s="34">
        <v>43</v>
      </c>
      <c r="C45" s="34">
        <v>2023</v>
      </c>
      <c r="D45" s="34" t="s">
        <v>111</v>
      </c>
      <c r="E45" s="34">
        <v>35</v>
      </c>
      <c r="F45" s="34" t="s">
        <v>79</v>
      </c>
      <c r="G45" s="34" t="s">
        <v>158</v>
      </c>
      <c r="H45" s="34" t="s">
        <v>157</v>
      </c>
      <c r="I45" s="34" t="s">
        <v>85</v>
      </c>
      <c r="J45" s="34" t="s">
        <v>92</v>
      </c>
      <c r="K45" s="34" t="s">
        <v>332</v>
      </c>
      <c r="L45" s="34" t="s">
        <v>182</v>
      </c>
      <c r="M45" s="34" t="s">
        <v>260</v>
      </c>
      <c r="N45" s="95">
        <v>0</v>
      </c>
      <c r="O45" s="95">
        <v>0</v>
      </c>
      <c r="P45" s="95" t="s">
        <v>333</v>
      </c>
      <c r="Q45" s="95">
        <v>0</v>
      </c>
      <c r="R45" s="95" t="s">
        <v>333</v>
      </c>
      <c r="S45" s="95">
        <v>0</v>
      </c>
      <c r="T45" s="34" t="s">
        <v>36</v>
      </c>
      <c r="U45" s="34" t="s">
        <v>333</v>
      </c>
      <c r="V45" s="34" t="s">
        <v>2</v>
      </c>
      <c r="W45" s="34" t="s">
        <v>333</v>
      </c>
      <c r="X45" s="34" t="s">
        <v>333</v>
      </c>
      <c r="Y45" s="34" t="s">
        <v>333</v>
      </c>
      <c r="Z45" s="34" t="s">
        <v>27</v>
      </c>
      <c r="AA45" s="34" t="s">
        <v>44</v>
      </c>
      <c r="AB45" s="96">
        <v>1.2690355329949239</v>
      </c>
      <c r="AC45" s="34" t="s">
        <v>27</v>
      </c>
      <c r="AD45" s="34" t="s">
        <v>44</v>
      </c>
      <c r="AE45" s="96">
        <v>1.2690355329949239</v>
      </c>
      <c r="AF45" s="97">
        <v>13.000000000000002</v>
      </c>
      <c r="AG45" s="98">
        <v>0</v>
      </c>
      <c r="AH45" s="97">
        <v>0</v>
      </c>
      <c r="AI45" s="98" t="s">
        <v>333</v>
      </c>
      <c r="AJ45" s="97">
        <v>0</v>
      </c>
      <c r="AK45" s="97">
        <v>0</v>
      </c>
      <c r="AL45" s="97" t="s">
        <v>95</v>
      </c>
      <c r="AM45" s="96">
        <v>0</v>
      </c>
      <c r="AN45" s="96">
        <v>0</v>
      </c>
      <c r="AO45" s="99" t="s">
        <v>333</v>
      </c>
      <c r="AP45" s="99">
        <v>0</v>
      </c>
      <c r="AQ45" s="99" t="s">
        <v>333</v>
      </c>
      <c r="AR45" s="99">
        <v>0</v>
      </c>
      <c r="AS45" s="99">
        <v>0</v>
      </c>
      <c r="AT45" s="100" t="s">
        <v>99</v>
      </c>
      <c r="AU45" s="99">
        <v>0</v>
      </c>
      <c r="AV45" s="99">
        <v>0</v>
      </c>
      <c r="AW45" s="99">
        <v>0</v>
      </c>
      <c r="AX45" s="99">
        <v>0</v>
      </c>
      <c r="AY45" s="99">
        <v>0</v>
      </c>
      <c r="AZ45" s="99">
        <v>0</v>
      </c>
      <c r="BA45" s="101">
        <v>0</v>
      </c>
      <c r="BB45" s="101">
        <v>0</v>
      </c>
      <c r="BC45" s="102">
        <v>0</v>
      </c>
      <c r="BD45" s="102">
        <v>0</v>
      </c>
      <c r="BE45" s="97">
        <v>0</v>
      </c>
      <c r="BF45" s="97">
        <v>0</v>
      </c>
      <c r="BG45" s="96">
        <v>1.2690355329949239</v>
      </c>
      <c r="BH45" s="96">
        <v>1.2690355329949239</v>
      </c>
      <c r="BI45" s="97" t="s">
        <v>333</v>
      </c>
      <c r="CG45" t="s">
        <v>88</v>
      </c>
      <c r="CH45"/>
      <c r="CI45" s="44">
        <v>1.2690355329949239</v>
      </c>
      <c r="CJ45" s="34"/>
      <c r="CK45" s="17" t="s">
        <v>86</v>
      </c>
      <c r="CL45" s="17" t="s">
        <v>93</v>
      </c>
      <c r="CM45" s="17">
        <f t="shared" si="5"/>
        <v>10.152284263959389</v>
      </c>
      <c r="CN45" s="34"/>
      <c r="CO45" s="34"/>
      <c r="CP45" s="34"/>
      <c r="CQ45" s="34"/>
      <c r="CR45" s="34"/>
      <c r="CS45" s="34"/>
      <c r="CT45" s="34"/>
      <c r="CU45" s="34"/>
      <c r="CV45" s="34"/>
      <c r="CW45" s="34"/>
    </row>
    <row r="46" spans="2:101" x14ac:dyDescent="0.35">
      <c r="B46" s="34">
        <v>44</v>
      </c>
      <c r="C46" s="34">
        <v>2023</v>
      </c>
      <c r="D46" s="34" t="s">
        <v>111</v>
      </c>
      <c r="E46" s="34">
        <v>38</v>
      </c>
      <c r="F46" s="34" t="s">
        <v>79</v>
      </c>
      <c r="G46" s="34" t="s">
        <v>158</v>
      </c>
      <c r="H46" s="34" t="s">
        <v>157</v>
      </c>
      <c r="I46" s="34" t="s">
        <v>85</v>
      </c>
      <c r="J46" s="34" t="s">
        <v>91</v>
      </c>
      <c r="K46" s="34" t="s">
        <v>332</v>
      </c>
      <c r="L46" s="34" t="s">
        <v>174</v>
      </c>
      <c r="M46" s="34" t="s">
        <v>260</v>
      </c>
      <c r="N46" s="95">
        <v>0</v>
      </c>
      <c r="O46" s="95">
        <v>0</v>
      </c>
      <c r="P46" s="95" t="s">
        <v>333</v>
      </c>
      <c r="Q46" s="95">
        <v>0</v>
      </c>
      <c r="R46" s="95" t="s">
        <v>333</v>
      </c>
      <c r="S46" s="95">
        <v>0</v>
      </c>
      <c r="T46" s="34" t="s">
        <v>36</v>
      </c>
      <c r="U46" s="34" t="s">
        <v>333</v>
      </c>
      <c r="V46" s="34" t="s">
        <v>2</v>
      </c>
      <c r="W46" s="34" t="s">
        <v>333</v>
      </c>
      <c r="X46" s="34" t="s">
        <v>333</v>
      </c>
      <c r="Y46" s="34" t="s">
        <v>333</v>
      </c>
      <c r="Z46" s="34" t="s">
        <v>36</v>
      </c>
      <c r="AA46" s="34" t="s">
        <v>2</v>
      </c>
      <c r="AB46" s="96">
        <v>0</v>
      </c>
      <c r="AC46" s="34" t="s">
        <v>36</v>
      </c>
      <c r="AD46" s="34" t="s">
        <v>2</v>
      </c>
      <c r="AE46" s="96">
        <v>0</v>
      </c>
      <c r="AF46" s="97">
        <v>13.999999999999998</v>
      </c>
      <c r="AG46" s="98">
        <v>0</v>
      </c>
      <c r="AH46" s="97">
        <v>0</v>
      </c>
      <c r="AI46" s="98" t="s">
        <v>333</v>
      </c>
      <c r="AJ46" s="97">
        <v>0</v>
      </c>
      <c r="AK46" s="97">
        <v>0</v>
      </c>
      <c r="AL46" s="97" t="s">
        <v>95</v>
      </c>
      <c r="AM46" s="96">
        <v>0</v>
      </c>
      <c r="AN46" s="96">
        <v>0</v>
      </c>
      <c r="AO46" s="99" t="s">
        <v>333</v>
      </c>
      <c r="AP46" s="99">
        <v>0</v>
      </c>
      <c r="AQ46" s="99" t="s">
        <v>333</v>
      </c>
      <c r="AR46" s="99">
        <v>0</v>
      </c>
      <c r="AS46" s="99">
        <v>0</v>
      </c>
      <c r="AT46" s="100" t="s">
        <v>99</v>
      </c>
      <c r="AU46" s="99">
        <v>0</v>
      </c>
      <c r="AV46" s="99">
        <v>0</v>
      </c>
      <c r="AW46" s="99">
        <v>0</v>
      </c>
      <c r="AX46" s="99">
        <v>0</v>
      </c>
      <c r="AY46" s="99">
        <v>0</v>
      </c>
      <c r="AZ46" s="99">
        <v>0</v>
      </c>
      <c r="BA46" s="101">
        <v>0</v>
      </c>
      <c r="BB46" s="101">
        <v>0</v>
      </c>
      <c r="BC46" s="102">
        <v>0</v>
      </c>
      <c r="BD46" s="102">
        <v>0</v>
      </c>
      <c r="BE46" s="97">
        <v>0</v>
      </c>
      <c r="BF46" s="97">
        <v>0</v>
      </c>
      <c r="BG46" s="96">
        <v>1.2690355329949239</v>
      </c>
      <c r="BH46" s="96">
        <v>1.2690355329949239</v>
      </c>
      <c r="BI46" s="97" t="s">
        <v>333</v>
      </c>
      <c r="CG46"/>
      <c r="CH46" t="s">
        <v>92</v>
      </c>
      <c r="CI46" s="44">
        <v>1.2690355329949239</v>
      </c>
      <c r="CJ46" s="34"/>
      <c r="CK46" s="17" t="s">
        <v>86</v>
      </c>
      <c r="CL46" s="17" t="s">
        <v>94</v>
      </c>
      <c r="CM46" s="17">
        <f t="shared" si="5"/>
        <v>3.8071065989847717</v>
      </c>
      <c r="CN46" s="34"/>
      <c r="CO46" s="34"/>
      <c r="CP46" s="34"/>
      <c r="CQ46" s="34"/>
      <c r="CR46" s="34"/>
      <c r="CS46" s="34"/>
      <c r="CT46" s="34"/>
      <c r="CU46" s="34"/>
      <c r="CV46" s="34"/>
      <c r="CW46" s="34"/>
    </row>
    <row r="47" spans="2:101" x14ac:dyDescent="0.35">
      <c r="B47" s="34">
        <v>45</v>
      </c>
      <c r="C47" s="34">
        <v>2023</v>
      </c>
      <c r="D47" s="34" t="s">
        <v>111</v>
      </c>
      <c r="E47" s="34">
        <v>37</v>
      </c>
      <c r="F47" s="34" t="s">
        <v>79</v>
      </c>
      <c r="G47" s="34" t="s">
        <v>158</v>
      </c>
      <c r="H47" s="34" t="s">
        <v>157</v>
      </c>
      <c r="I47" s="34" t="s">
        <v>85</v>
      </c>
      <c r="J47" s="34" t="s">
        <v>92</v>
      </c>
      <c r="K47" s="34" t="s">
        <v>332</v>
      </c>
      <c r="L47" s="34" t="s">
        <v>178</v>
      </c>
      <c r="M47" s="34" t="s">
        <v>260</v>
      </c>
      <c r="N47" s="95">
        <v>0</v>
      </c>
      <c r="O47" s="95">
        <v>0</v>
      </c>
      <c r="P47" s="95" t="s">
        <v>333</v>
      </c>
      <c r="Q47" s="95">
        <v>0</v>
      </c>
      <c r="R47" s="95" t="s">
        <v>333</v>
      </c>
      <c r="S47" s="95">
        <v>0</v>
      </c>
      <c r="T47" s="34" t="s">
        <v>36</v>
      </c>
      <c r="U47" s="34" t="s">
        <v>333</v>
      </c>
      <c r="V47" s="34" t="s">
        <v>2</v>
      </c>
      <c r="W47" s="34" t="s">
        <v>333</v>
      </c>
      <c r="X47" s="34" t="s">
        <v>333</v>
      </c>
      <c r="Y47" s="34" t="s">
        <v>333</v>
      </c>
      <c r="Z47" s="34" t="s">
        <v>25</v>
      </c>
      <c r="AA47" s="34" t="s">
        <v>43</v>
      </c>
      <c r="AB47" s="96">
        <v>1.2690355329949239</v>
      </c>
      <c r="AC47" s="34" t="s">
        <v>27</v>
      </c>
      <c r="AD47" s="34" t="s">
        <v>44</v>
      </c>
      <c r="AE47" s="96">
        <v>1.2690355329949239</v>
      </c>
      <c r="AF47" s="97">
        <v>10</v>
      </c>
      <c r="AG47" s="98">
        <v>0</v>
      </c>
      <c r="AH47" s="97">
        <v>0</v>
      </c>
      <c r="AI47" s="98" t="s">
        <v>333</v>
      </c>
      <c r="AJ47" s="97">
        <v>0</v>
      </c>
      <c r="AK47" s="97">
        <v>0</v>
      </c>
      <c r="AL47" s="97" t="s">
        <v>95</v>
      </c>
      <c r="AM47" s="96">
        <v>0</v>
      </c>
      <c r="AN47" s="96">
        <v>0</v>
      </c>
      <c r="AO47" s="99" t="s">
        <v>333</v>
      </c>
      <c r="AP47" s="99">
        <v>0</v>
      </c>
      <c r="AQ47" s="99" t="s">
        <v>333</v>
      </c>
      <c r="AR47" s="99">
        <v>0</v>
      </c>
      <c r="AS47" s="99">
        <v>0</v>
      </c>
      <c r="AT47" s="100" t="s">
        <v>99</v>
      </c>
      <c r="AU47" s="99">
        <v>0</v>
      </c>
      <c r="AV47" s="99">
        <v>0</v>
      </c>
      <c r="AW47" s="99">
        <v>0</v>
      </c>
      <c r="AX47" s="99">
        <v>0</v>
      </c>
      <c r="AY47" s="99">
        <v>0</v>
      </c>
      <c r="AZ47" s="99">
        <v>0</v>
      </c>
      <c r="BA47" s="101">
        <v>0</v>
      </c>
      <c r="BB47" s="101">
        <v>0</v>
      </c>
      <c r="BC47" s="102">
        <v>0</v>
      </c>
      <c r="BD47" s="102">
        <v>0</v>
      </c>
      <c r="BE47" s="97">
        <v>0</v>
      </c>
      <c r="BF47" s="97">
        <v>0</v>
      </c>
      <c r="BG47" s="96">
        <v>1.2690355329949239</v>
      </c>
      <c r="BH47" s="96">
        <v>1.2690355329949239</v>
      </c>
      <c r="BI47" s="97" t="s">
        <v>333</v>
      </c>
      <c r="CG47" t="s">
        <v>204</v>
      </c>
      <c r="CH47"/>
      <c r="CI47" s="44">
        <v>250.00000000000011</v>
      </c>
      <c r="CJ47" s="34"/>
      <c r="CK47" s="17" t="s">
        <v>87</v>
      </c>
      <c r="CL47" s="17" t="s">
        <v>89</v>
      </c>
      <c r="CM47" s="17">
        <f t="shared" si="5"/>
        <v>0</v>
      </c>
      <c r="CN47" s="34"/>
      <c r="CO47" s="34"/>
      <c r="CP47" s="34"/>
      <c r="CQ47" s="34"/>
      <c r="CR47" s="34"/>
      <c r="CS47" s="34"/>
      <c r="CT47" s="34"/>
      <c r="CU47" s="34"/>
      <c r="CV47" s="34"/>
      <c r="CW47" s="34"/>
    </row>
    <row r="48" spans="2:101" x14ac:dyDescent="0.35">
      <c r="B48" s="34">
        <v>46</v>
      </c>
      <c r="C48" s="34">
        <v>2023</v>
      </c>
      <c r="D48" s="34" t="s">
        <v>110</v>
      </c>
      <c r="E48" s="34">
        <v>36</v>
      </c>
      <c r="F48" s="34" t="s">
        <v>79</v>
      </c>
      <c r="G48" s="34" t="s">
        <v>158</v>
      </c>
      <c r="H48" s="34" t="s">
        <v>157</v>
      </c>
      <c r="I48" s="34" t="s">
        <v>86</v>
      </c>
      <c r="J48" s="34" t="s">
        <v>91</v>
      </c>
      <c r="K48" s="34" t="s">
        <v>332</v>
      </c>
      <c r="L48" s="34" t="s">
        <v>173</v>
      </c>
      <c r="M48" s="34" t="s">
        <v>260</v>
      </c>
      <c r="N48" s="95">
        <v>0</v>
      </c>
      <c r="O48" s="95">
        <v>0</v>
      </c>
      <c r="P48" s="95" t="s">
        <v>333</v>
      </c>
      <c r="Q48" s="95">
        <v>0</v>
      </c>
      <c r="R48" s="95" t="s">
        <v>333</v>
      </c>
      <c r="S48" s="95">
        <v>0</v>
      </c>
      <c r="T48" s="34" t="s">
        <v>36</v>
      </c>
      <c r="U48" s="34" t="s">
        <v>333</v>
      </c>
      <c r="V48" s="34" t="s">
        <v>2</v>
      </c>
      <c r="W48" s="34" t="s">
        <v>333</v>
      </c>
      <c r="X48" s="34" t="s">
        <v>333</v>
      </c>
      <c r="Y48" s="34" t="s">
        <v>333</v>
      </c>
      <c r="Z48" s="34" t="s">
        <v>27</v>
      </c>
      <c r="AA48" s="34" t="s">
        <v>44</v>
      </c>
      <c r="AB48" s="96">
        <v>1.2690355329949239</v>
      </c>
      <c r="AC48" s="34" t="s">
        <v>27</v>
      </c>
      <c r="AD48" s="34" t="s">
        <v>44</v>
      </c>
      <c r="AE48" s="96">
        <v>1.2690355329949239</v>
      </c>
      <c r="AF48" s="97">
        <v>10.500000000000002</v>
      </c>
      <c r="AG48" s="98">
        <v>0</v>
      </c>
      <c r="AH48" s="97">
        <v>0</v>
      </c>
      <c r="AI48" s="98" t="s">
        <v>333</v>
      </c>
      <c r="AJ48" s="97">
        <v>0</v>
      </c>
      <c r="AK48" s="97">
        <v>0</v>
      </c>
      <c r="AL48" s="97" t="s">
        <v>95</v>
      </c>
      <c r="AM48" s="96">
        <v>0</v>
      </c>
      <c r="AN48" s="96">
        <v>0</v>
      </c>
      <c r="AO48" s="99" t="s">
        <v>333</v>
      </c>
      <c r="AP48" s="99">
        <v>0</v>
      </c>
      <c r="AQ48" s="99" t="s">
        <v>333</v>
      </c>
      <c r="AR48" s="99">
        <v>0</v>
      </c>
      <c r="AS48" s="99">
        <v>0</v>
      </c>
      <c r="AT48" s="100" t="s">
        <v>99</v>
      </c>
      <c r="AU48" s="99">
        <v>0</v>
      </c>
      <c r="AV48" s="99">
        <v>0</v>
      </c>
      <c r="AW48" s="99">
        <v>0</v>
      </c>
      <c r="AX48" s="99">
        <v>0</v>
      </c>
      <c r="AY48" s="99">
        <v>0</v>
      </c>
      <c r="AZ48" s="99">
        <v>0</v>
      </c>
      <c r="BA48" s="101">
        <v>0</v>
      </c>
      <c r="BB48" s="101">
        <v>0</v>
      </c>
      <c r="BC48" s="102">
        <v>0</v>
      </c>
      <c r="BD48" s="102">
        <v>0</v>
      </c>
      <c r="BE48" s="97">
        <v>0</v>
      </c>
      <c r="BF48" s="97">
        <v>0</v>
      </c>
      <c r="BG48" s="96">
        <v>1.2690355329949239</v>
      </c>
      <c r="BH48" s="96">
        <v>1.2690355329949239</v>
      </c>
      <c r="BI48" s="97" t="s">
        <v>333</v>
      </c>
      <c r="CG48"/>
      <c r="CH48"/>
      <c r="CI48"/>
      <c r="CJ48" s="34"/>
      <c r="CK48" s="17" t="s">
        <v>87</v>
      </c>
      <c r="CL48" s="17" t="s">
        <v>90</v>
      </c>
      <c r="CM48" s="17">
        <f t="shared" si="5"/>
        <v>0</v>
      </c>
      <c r="CN48" s="34"/>
      <c r="CO48" s="34"/>
      <c r="CP48" s="34"/>
      <c r="CQ48" s="34"/>
      <c r="CR48" s="34"/>
      <c r="CS48" s="34"/>
      <c r="CT48" s="34"/>
      <c r="CU48" s="34"/>
      <c r="CV48" s="34"/>
      <c r="CW48" s="34"/>
    </row>
    <row r="49" spans="2:101" x14ac:dyDescent="0.35">
      <c r="B49" s="34">
        <v>47</v>
      </c>
      <c r="C49" s="34">
        <v>2023</v>
      </c>
      <c r="D49" s="34" t="s">
        <v>111</v>
      </c>
      <c r="E49" s="34">
        <v>58</v>
      </c>
      <c r="F49" s="34" t="s">
        <v>81</v>
      </c>
      <c r="G49" s="34" t="s">
        <v>160</v>
      </c>
      <c r="H49" s="34" t="s">
        <v>157</v>
      </c>
      <c r="I49" s="34" t="s">
        <v>86</v>
      </c>
      <c r="J49" s="34" t="s">
        <v>91</v>
      </c>
      <c r="K49" s="34" t="s">
        <v>332</v>
      </c>
      <c r="L49" s="34" t="s">
        <v>180</v>
      </c>
      <c r="M49" s="34" t="s">
        <v>260</v>
      </c>
      <c r="N49" s="95">
        <v>0</v>
      </c>
      <c r="O49" s="95">
        <v>0</v>
      </c>
      <c r="P49" s="95" t="s">
        <v>333</v>
      </c>
      <c r="Q49" s="95">
        <v>0</v>
      </c>
      <c r="R49" s="95" t="s">
        <v>333</v>
      </c>
      <c r="S49" s="95">
        <v>0</v>
      </c>
      <c r="T49" s="34" t="s">
        <v>36</v>
      </c>
      <c r="U49" s="34" t="s">
        <v>333</v>
      </c>
      <c r="V49" s="34" t="s">
        <v>2</v>
      </c>
      <c r="W49" s="34" t="s">
        <v>333</v>
      </c>
      <c r="X49" s="34" t="s">
        <v>333</v>
      </c>
      <c r="Y49" s="34" t="s">
        <v>333</v>
      </c>
      <c r="Z49" s="34" t="s">
        <v>25</v>
      </c>
      <c r="AA49" s="34" t="s">
        <v>43</v>
      </c>
      <c r="AB49" s="96">
        <v>1.2690355329949239</v>
      </c>
      <c r="AC49" s="34" t="s">
        <v>25</v>
      </c>
      <c r="AD49" s="34" t="s">
        <v>43</v>
      </c>
      <c r="AE49" s="96">
        <v>1.2690355329949239</v>
      </c>
      <c r="AF49" s="97">
        <v>13.000000000000002</v>
      </c>
      <c r="AG49" s="98">
        <v>0</v>
      </c>
      <c r="AH49" s="97">
        <v>0</v>
      </c>
      <c r="AI49" s="98" t="s">
        <v>333</v>
      </c>
      <c r="AJ49" s="97">
        <v>0</v>
      </c>
      <c r="AK49" s="97">
        <v>0</v>
      </c>
      <c r="AL49" s="97" t="s">
        <v>95</v>
      </c>
      <c r="AM49" s="96">
        <v>0</v>
      </c>
      <c r="AN49" s="96">
        <v>0</v>
      </c>
      <c r="AO49" s="99" t="s">
        <v>333</v>
      </c>
      <c r="AP49" s="99">
        <v>0</v>
      </c>
      <c r="AQ49" s="99" t="s">
        <v>333</v>
      </c>
      <c r="AR49" s="99">
        <v>0</v>
      </c>
      <c r="AS49" s="99">
        <v>0</v>
      </c>
      <c r="AT49" s="100" t="s">
        <v>99</v>
      </c>
      <c r="AU49" s="99">
        <v>0</v>
      </c>
      <c r="AV49" s="99">
        <v>0</v>
      </c>
      <c r="AW49" s="99">
        <v>0</v>
      </c>
      <c r="AX49" s="99">
        <v>0</v>
      </c>
      <c r="AY49" s="99">
        <v>0</v>
      </c>
      <c r="AZ49" s="99">
        <v>0</v>
      </c>
      <c r="BA49" s="101">
        <v>0</v>
      </c>
      <c r="BB49" s="101">
        <v>0</v>
      </c>
      <c r="BC49" s="102">
        <v>0</v>
      </c>
      <c r="BD49" s="102">
        <v>0</v>
      </c>
      <c r="BE49" s="97">
        <v>0</v>
      </c>
      <c r="BF49" s="97">
        <v>0</v>
      </c>
      <c r="BG49" s="96">
        <v>1.2690355329949239</v>
      </c>
      <c r="BH49" s="96">
        <v>1.2690355329949239</v>
      </c>
      <c r="BI49" s="97" t="s">
        <v>333</v>
      </c>
      <c r="CG49"/>
      <c r="CH49"/>
      <c r="CI49"/>
      <c r="CJ49" s="34"/>
      <c r="CK49" s="17" t="s">
        <v>87</v>
      </c>
      <c r="CL49" s="17" t="s">
        <v>91</v>
      </c>
      <c r="CM49" s="17">
        <f t="shared" si="5"/>
        <v>2.5380710659898478</v>
      </c>
      <c r="CN49" s="34"/>
      <c r="CO49" s="34"/>
      <c r="CP49" s="34"/>
      <c r="CQ49" s="34"/>
      <c r="CR49" s="34"/>
      <c r="CS49" s="34"/>
      <c r="CT49" s="34"/>
      <c r="CU49" s="34"/>
      <c r="CV49" s="34"/>
      <c r="CW49" s="34"/>
    </row>
    <row r="50" spans="2:101" x14ac:dyDescent="0.35">
      <c r="B50" s="34">
        <v>48</v>
      </c>
      <c r="C50" s="34">
        <v>2023</v>
      </c>
      <c r="D50" s="34" t="s">
        <v>111</v>
      </c>
      <c r="E50" s="34">
        <v>35</v>
      </c>
      <c r="F50" s="34" t="s">
        <v>79</v>
      </c>
      <c r="G50" s="34" t="s">
        <v>158</v>
      </c>
      <c r="H50" s="34" t="s">
        <v>157</v>
      </c>
      <c r="I50" s="34" t="s">
        <v>85</v>
      </c>
      <c r="J50" s="34" t="s">
        <v>92</v>
      </c>
      <c r="K50" s="34" t="s">
        <v>480</v>
      </c>
      <c r="L50" s="34" t="s">
        <v>176</v>
      </c>
      <c r="M50" s="34" t="s">
        <v>260</v>
      </c>
      <c r="N50" s="95">
        <v>0</v>
      </c>
      <c r="O50" s="95">
        <v>0</v>
      </c>
      <c r="P50" s="95" t="s">
        <v>333</v>
      </c>
      <c r="Q50" s="95">
        <v>0</v>
      </c>
      <c r="R50" s="95" t="s">
        <v>333</v>
      </c>
      <c r="S50" s="95">
        <v>0</v>
      </c>
      <c r="T50" s="34" t="s">
        <v>36</v>
      </c>
      <c r="U50" s="34" t="s">
        <v>333</v>
      </c>
      <c r="V50" s="34" t="s">
        <v>2</v>
      </c>
      <c r="W50" s="34" t="s">
        <v>333</v>
      </c>
      <c r="X50" s="34" t="s">
        <v>333</v>
      </c>
      <c r="Y50" s="34" t="s">
        <v>333</v>
      </c>
      <c r="Z50" s="34" t="s">
        <v>36</v>
      </c>
      <c r="AA50" s="34" t="s">
        <v>2</v>
      </c>
      <c r="AB50" s="96">
        <v>0</v>
      </c>
      <c r="AC50" s="34" t="s">
        <v>36</v>
      </c>
      <c r="AD50" s="34" t="s">
        <v>2</v>
      </c>
      <c r="AE50" s="96">
        <v>0</v>
      </c>
      <c r="AF50" s="97">
        <v>10.500000000000002</v>
      </c>
      <c r="AG50" s="98">
        <v>0</v>
      </c>
      <c r="AH50" s="97">
        <v>0</v>
      </c>
      <c r="AI50" s="98" t="s">
        <v>333</v>
      </c>
      <c r="AJ50" s="97">
        <v>0</v>
      </c>
      <c r="AK50" s="97">
        <v>0</v>
      </c>
      <c r="AL50" s="97" t="s">
        <v>95</v>
      </c>
      <c r="AM50" s="96">
        <v>0</v>
      </c>
      <c r="AN50" s="96">
        <v>0</v>
      </c>
      <c r="AO50" s="99" t="s">
        <v>333</v>
      </c>
      <c r="AP50" s="99">
        <v>0</v>
      </c>
      <c r="AQ50" s="99" t="s">
        <v>333</v>
      </c>
      <c r="AR50" s="99">
        <v>0</v>
      </c>
      <c r="AS50" s="99">
        <v>0</v>
      </c>
      <c r="AT50" s="100" t="s">
        <v>99</v>
      </c>
      <c r="AU50" s="99">
        <v>0</v>
      </c>
      <c r="AV50" s="99">
        <v>0</v>
      </c>
      <c r="AW50" s="99">
        <v>0</v>
      </c>
      <c r="AX50" s="99">
        <v>0</v>
      </c>
      <c r="AY50" s="99">
        <v>0</v>
      </c>
      <c r="AZ50" s="99">
        <v>0</v>
      </c>
      <c r="BA50" s="101">
        <v>0</v>
      </c>
      <c r="BB50" s="101">
        <v>0</v>
      </c>
      <c r="BC50" s="102">
        <v>0</v>
      </c>
      <c r="BD50" s="102">
        <v>0</v>
      </c>
      <c r="BE50" s="97">
        <v>0</v>
      </c>
      <c r="BF50" s="97">
        <v>0</v>
      </c>
      <c r="BG50" s="96">
        <v>1.2690355329949239</v>
      </c>
      <c r="BH50" s="96">
        <v>1.2690355329949239</v>
      </c>
      <c r="BI50" s="97" t="s">
        <v>333</v>
      </c>
      <c r="CG50"/>
      <c r="CH50"/>
      <c r="CI50"/>
      <c r="CJ50" s="34"/>
      <c r="CK50" s="17" t="s">
        <v>87</v>
      </c>
      <c r="CL50" s="17" t="s">
        <v>92</v>
      </c>
      <c r="CM50" s="17">
        <f t="shared" si="5"/>
        <v>7.6142131979695424</v>
      </c>
      <c r="CN50" s="34"/>
      <c r="CO50" s="34"/>
      <c r="CP50" s="34"/>
      <c r="CQ50" s="34"/>
      <c r="CR50" s="34"/>
      <c r="CS50" s="34"/>
      <c r="CT50" s="34"/>
      <c r="CU50" s="34"/>
      <c r="CV50" s="34"/>
      <c r="CW50" s="34"/>
    </row>
    <row r="51" spans="2:101" x14ac:dyDescent="0.35">
      <c r="B51" s="34">
        <v>49</v>
      </c>
      <c r="C51" s="34">
        <v>2023</v>
      </c>
      <c r="D51" s="34" t="s">
        <v>111</v>
      </c>
      <c r="E51" s="34">
        <v>36</v>
      </c>
      <c r="F51" s="34" t="s">
        <v>79</v>
      </c>
      <c r="G51" s="34" t="s">
        <v>158</v>
      </c>
      <c r="H51" s="34" t="s">
        <v>157</v>
      </c>
      <c r="I51" s="34" t="s">
        <v>85</v>
      </c>
      <c r="J51" s="34" t="s">
        <v>92</v>
      </c>
      <c r="K51" s="34" t="s">
        <v>457</v>
      </c>
      <c r="L51" s="34" t="s">
        <v>176</v>
      </c>
      <c r="M51" s="34" t="s">
        <v>260</v>
      </c>
      <c r="N51" s="95">
        <v>0</v>
      </c>
      <c r="O51" s="95">
        <v>0</v>
      </c>
      <c r="P51" s="95" t="s">
        <v>333</v>
      </c>
      <c r="Q51" s="95">
        <v>0</v>
      </c>
      <c r="R51" s="95" t="s">
        <v>333</v>
      </c>
      <c r="S51" s="95">
        <v>0</v>
      </c>
      <c r="T51" s="34" t="s">
        <v>36</v>
      </c>
      <c r="U51" s="34" t="s">
        <v>333</v>
      </c>
      <c r="V51" s="34" t="s">
        <v>2</v>
      </c>
      <c r="W51" s="34" t="s">
        <v>333</v>
      </c>
      <c r="X51" s="34" t="s">
        <v>333</v>
      </c>
      <c r="Y51" s="34" t="s">
        <v>333</v>
      </c>
      <c r="Z51" s="34" t="s">
        <v>36</v>
      </c>
      <c r="AA51" s="34" t="s">
        <v>2</v>
      </c>
      <c r="AB51" s="96">
        <v>0</v>
      </c>
      <c r="AC51" s="34" t="s">
        <v>36</v>
      </c>
      <c r="AD51" s="34" t="s">
        <v>2</v>
      </c>
      <c r="AE51" s="96">
        <v>0</v>
      </c>
      <c r="AF51" s="97">
        <v>11</v>
      </c>
      <c r="AG51" s="98">
        <v>0</v>
      </c>
      <c r="AH51" s="97">
        <v>0</v>
      </c>
      <c r="AI51" s="98" t="s">
        <v>333</v>
      </c>
      <c r="AJ51" s="97">
        <v>0</v>
      </c>
      <c r="AK51" s="97">
        <v>0</v>
      </c>
      <c r="AL51" s="97" t="s">
        <v>95</v>
      </c>
      <c r="AM51" s="96">
        <v>0</v>
      </c>
      <c r="AN51" s="96">
        <v>0</v>
      </c>
      <c r="AO51" s="99" t="s">
        <v>333</v>
      </c>
      <c r="AP51" s="99">
        <v>0</v>
      </c>
      <c r="AQ51" s="99" t="s">
        <v>333</v>
      </c>
      <c r="AR51" s="99">
        <v>0</v>
      </c>
      <c r="AS51" s="99">
        <v>0</v>
      </c>
      <c r="AT51" s="100" t="s">
        <v>99</v>
      </c>
      <c r="AU51" s="99">
        <v>0</v>
      </c>
      <c r="AV51" s="99">
        <v>0</v>
      </c>
      <c r="AW51" s="99">
        <v>0</v>
      </c>
      <c r="AX51" s="99">
        <v>0</v>
      </c>
      <c r="AY51" s="99">
        <v>0</v>
      </c>
      <c r="AZ51" s="99">
        <v>0</v>
      </c>
      <c r="BA51" s="101">
        <v>0</v>
      </c>
      <c r="BB51" s="101">
        <v>0</v>
      </c>
      <c r="BC51" s="102">
        <v>0</v>
      </c>
      <c r="BD51" s="102">
        <v>0</v>
      </c>
      <c r="BE51" s="97">
        <v>0</v>
      </c>
      <c r="BF51" s="97">
        <v>0</v>
      </c>
      <c r="BG51" s="96">
        <v>1.2690355329949239</v>
      </c>
      <c r="BH51" s="96">
        <v>1.2690355329949239</v>
      </c>
      <c r="BI51" s="97" t="s">
        <v>333</v>
      </c>
      <c r="CG51"/>
      <c r="CH51"/>
      <c r="CI51"/>
      <c r="CJ51" s="34"/>
      <c r="CK51" s="17" t="s">
        <v>87</v>
      </c>
      <c r="CL51" s="17" t="s">
        <v>93</v>
      </c>
      <c r="CM51" s="17">
        <f t="shared" si="5"/>
        <v>1.2690355329949239</v>
      </c>
      <c r="CN51" s="34"/>
      <c r="CO51" s="34"/>
      <c r="CP51" s="34"/>
      <c r="CQ51" s="34"/>
      <c r="CR51" s="34"/>
      <c r="CS51" s="34"/>
      <c r="CT51" s="34"/>
      <c r="CU51" s="34"/>
      <c r="CV51" s="34"/>
      <c r="CW51" s="34"/>
    </row>
    <row r="52" spans="2:101" x14ac:dyDescent="0.35">
      <c r="B52" s="34">
        <v>50</v>
      </c>
      <c r="C52" s="34">
        <v>2023</v>
      </c>
      <c r="D52" s="34" t="s">
        <v>111</v>
      </c>
      <c r="E52" s="34">
        <v>53</v>
      </c>
      <c r="F52" s="34" t="s">
        <v>81</v>
      </c>
      <c r="G52" s="34" t="s">
        <v>160</v>
      </c>
      <c r="H52" s="34" t="s">
        <v>157</v>
      </c>
      <c r="I52" s="34" t="s">
        <v>85</v>
      </c>
      <c r="J52" s="34" t="s">
        <v>92</v>
      </c>
      <c r="K52" s="34" t="s">
        <v>481</v>
      </c>
      <c r="L52" s="34" t="s">
        <v>176</v>
      </c>
      <c r="M52" s="34" t="s">
        <v>260</v>
      </c>
      <c r="N52" s="95">
        <v>0</v>
      </c>
      <c r="O52" s="95">
        <v>0</v>
      </c>
      <c r="P52" s="95" t="s">
        <v>333</v>
      </c>
      <c r="Q52" s="95">
        <v>0</v>
      </c>
      <c r="R52" s="95" t="s">
        <v>333</v>
      </c>
      <c r="S52" s="95">
        <v>0</v>
      </c>
      <c r="T52" s="34" t="s">
        <v>36</v>
      </c>
      <c r="U52" s="34" t="s">
        <v>333</v>
      </c>
      <c r="V52" s="34" t="s">
        <v>2</v>
      </c>
      <c r="W52" s="34" t="s">
        <v>333</v>
      </c>
      <c r="X52" s="34" t="s">
        <v>333</v>
      </c>
      <c r="Y52" s="34" t="s">
        <v>333</v>
      </c>
      <c r="Z52" s="34" t="s">
        <v>30</v>
      </c>
      <c r="AA52" s="34" t="s">
        <v>43</v>
      </c>
      <c r="AB52" s="96">
        <v>1.2690355329949239</v>
      </c>
      <c r="AC52" s="34" t="s">
        <v>25</v>
      </c>
      <c r="AD52" s="34" t="s">
        <v>43</v>
      </c>
      <c r="AE52" s="96">
        <v>1.2690355329949239</v>
      </c>
      <c r="AF52" s="97">
        <v>13.000000000000002</v>
      </c>
      <c r="AG52" s="98">
        <v>0</v>
      </c>
      <c r="AH52" s="97">
        <v>0</v>
      </c>
      <c r="AI52" s="98" t="s">
        <v>333</v>
      </c>
      <c r="AJ52" s="97">
        <v>0</v>
      </c>
      <c r="AK52" s="97">
        <v>0</v>
      </c>
      <c r="AL52" s="97" t="s">
        <v>95</v>
      </c>
      <c r="AM52" s="96">
        <v>0</v>
      </c>
      <c r="AN52" s="96">
        <v>0</v>
      </c>
      <c r="AO52" s="99" t="s">
        <v>333</v>
      </c>
      <c r="AP52" s="99">
        <v>0</v>
      </c>
      <c r="AQ52" s="99" t="s">
        <v>333</v>
      </c>
      <c r="AR52" s="99">
        <v>0</v>
      </c>
      <c r="AS52" s="99">
        <v>0</v>
      </c>
      <c r="AT52" s="100" t="s">
        <v>99</v>
      </c>
      <c r="AU52" s="99">
        <v>0</v>
      </c>
      <c r="AV52" s="99">
        <v>0</v>
      </c>
      <c r="AW52" s="99">
        <v>0</v>
      </c>
      <c r="AX52" s="99">
        <v>0</v>
      </c>
      <c r="AY52" s="99">
        <v>0</v>
      </c>
      <c r="AZ52" s="99">
        <v>0</v>
      </c>
      <c r="BA52" s="101">
        <v>0</v>
      </c>
      <c r="BB52" s="101">
        <v>0</v>
      </c>
      <c r="BC52" s="102">
        <v>0</v>
      </c>
      <c r="BD52" s="102">
        <v>0</v>
      </c>
      <c r="BE52" s="97">
        <v>0</v>
      </c>
      <c r="BF52" s="97">
        <v>0</v>
      </c>
      <c r="BG52" s="96">
        <v>1.2690355329949239</v>
      </c>
      <c r="BH52" s="96">
        <v>1.2690355329949239</v>
      </c>
      <c r="BI52" s="97" t="s">
        <v>333</v>
      </c>
      <c r="CG52"/>
      <c r="CH52"/>
      <c r="CI52"/>
      <c r="CJ52" s="34"/>
      <c r="CK52" s="17" t="s">
        <v>87</v>
      </c>
      <c r="CL52" s="17" t="s">
        <v>94</v>
      </c>
      <c r="CM52" s="17">
        <f t="shared" si="5"/>
        <v>1.2690355329949239</v>
      </c>
      <c r="CN52" s="34"/>
      <c r="CO52" s="34"/>
      <c r="CP52" s="34"/>
      <c r="CQ52" s="34"/>
      <c r="CR52" s="34"/>
      <c r="CS52" s="34"/>
      <c r="CT52" s="34"/>
      <c r="CU52" s="34"/>
      <c r="CV52" s="34"/>
      <c r="CW52" s="34"/>
    </row>
    <row r="53" spans="2:101" x14ac:dyDescent="0.35">
      <c r="B53" s="34">
        <v>51</v>
      </c>
      <c r="C53" s="34">
        <v>2023</v>
      </c>
      <c r="D53" s="34" t="s">
        <v>110</v>
      </c>
      <c r="E53" s="34">
        <v>34</v>
      </c>
      <c r="F53" s="34" t="s">
        <v>79</v>
      </c>
      <c r="G53" s="34" t="s">
        <v>158</v>
      </c>
      <c r="H53" s="34" t="s">
        <v>157</v>
      </c>
      <c r="I53" s="34" t="s">
        <v>85</v>
      </c>
      <c r="J53" s="34" t="s">
        <v>91</v>
      </c>
      <c r="K53" s="34" t="s">
        <v>332</v>
      </c>
      <c r="L53" s="34" t="s">
        <v>187</v>
      </c>
      <c r="M53" s="34" t="s">
        <v>260</v>
      </c>
      <c r="N53" s="95">
        <v>0.33333333333333331</v>
      </c>
      <c r="O53" s="95">
        <v>0.375</v>
      </c>
      <c r="P53" s="95" t="s">
        <v>62</v>
      </c>
      <c r="Q53" s="95">
        <v>0.66666666666666663</v>
      </c>
      <c r="R53" s="95" t="s">
        <v>69</v>
      </c>
      <c r="S53" s="95">
        <v>0.70833333333333337</v>
      </c>
      <c r="T53" s="34" t="s">
        <v>33</v>
      </c>
      <c r="U53" s="34" t="s">
        <v>48</v>
      </c>
      <c r="V53" s="34" t="s">
        <v>46</v>
      </c>
      <c r="W53" s="34" t="s">
        <v>333</v>
      </c>
      <c r="X53" s="34" t="s">
        <v>333</v>
      </c>
      <c r="Y53" s="34" t="s">
        <v>333</v>
      </c>
      <c r="Z53" s="34" t="s">
        <v>25</v>
      </c>
      <c r="AA53" s="34" t="s">
        <v>43</v>
      </c>
      <c r="AB53" s="96">
        <v>1.2690355329949239</v>
      </c>
      <c r="AC53" s="34" t="s">
        <v>33</v>
      </c>
      <c r="AD53" s="34" t="s">
        <v>46</v>
      </c>
      <c r="AE53" s="96">
        <v>0</v>
      </c>
      <c r="AF53" s="97">
        <v>6.9999999999999991</v>
      </c>
      <c r="AG53" s="98">
        <v>0</v>
      </c>
      <c r="AH53" s="97">
        <v>0</v>
      </c>
      <c r="AI53" s="98" t="s">
        <v>333</v>
      </c>
      <c r="AJ53" s="97">
        <v>60.000000000000071</v>
      </c>
      <c r="AK53" s="97">
        <v>76.14213197969552</v>
      </c>
      <c r="AL53" s="97" t="s">
        <v>97</v>
      </c>
      <c r="AM53" s="96">
        <v>2.5380710659898478</v>
      </c>
      <c r="AN53" s="96">
        <v>0</v>
      </c>
      <c r="AO53" s="99" t="s">
        <v>333</v>
      </c>
      <c r="AP53" s="99">
        <v>0</v>
      </c>
      <c r="AQ53" s="99" t="s">
        <v>333</v>
      </c>
      <c r="AR53" s="99">
        <v>13</v>
      </c>
      <c r="AS53" s="99">
        <v>16.497461928934012</v>
      </c>
      <c r="AT53" s="100" t="s">
        <v>102</v>
      </c>
      <c r="AU53" s="99">
        <v>0</v>
      </c>
      <c r="AV53" s="99">
        <v>0</v>
      </c>
      <c r="AW53" s="99">
        <v>0</v>
      </c>
      <c r="AX53" s="99">
        <v>0</v>
      </c>
      <c r="AY53" s="99">
        <v>20.416666666666689</v>
      </c>
      <c r="AZ53" s="99">
        <v>25.909475465313058</v>
      </c>
      <c r="BA53" s="101">
        <v>134246.57534246575</v>
      </c>
      <c r="BB53" s="101">
        <v>170363.67429246922</v>
      </c>
      <c r="BC53" s="102">
        <v>2.7968036529680365E-3</v>
      </c>
      <c r="BD53" s="102">
        <v>3.5492432144264424E-3</v>
      </c>
      <c r="BE53" s="97">
        <v>120.00000000000014</v>
      </c>
      <c r="BF53" s="97">
        <v>152.28426395939104</v>
      </c>
      <c r="BG53" s="96">
        <v>0</v>
      </c>
      <c r="BH53" s="96">
        <v>1.2690355329949239</v>
      </c>
      <c r="BI53" s="97" t="s">
        <v>333</v>
      </c>
      <c r="CG53"/>
      <c r="CH53"/>
      <c r="CI53"/>
      <c r="CJ53" s="34"/>
      <c r="CK53" s="17" t="s">
        <v>88</v>
      </c>
      <c r="CL53" s="17" t="s">
        <v>89</v>
      </c>
      <c r="CM53" s="17">
        <f t="shared" si="5"/>
        <v>0</v>
      </c>
      <c r="CN53" s="34"/>
      <c r="CO53" s="34"/>
      <c r="CP53" s="34"/>
      <c r="CQ53" s="34"/>
      <c r="CR53" s="34"/>
      <c r="CS53" s="34"/>
      <c r="CT53" s="34"/>
      <c r="CU53" s="34"/>
      <c r="CV53" s="34"/>
      <c r="CW53" s="34"/>
    </row>
    <row r="54" spans="2:101" x14ac:dyDescent="0.35">
      <c r="B54" s="34">
        <v>52</v>
      </c>
      <c r="C54" s="34">
        <v>2023</v>
      </c>
      <c r="D54" s="34" t="s">
        <v>110</v>
      </c>
      <c r="E54" s="34">
        <v>47</v>
      </c>
      <c r="F54" s="34" t="s">
        <v>80</v>
      </c>
      <c r="G54" s="34" t="s">
        <v>158</v>
      </c>
      <c r="H54" s="34" t="s">
        <v>157</v>
      </c>
      <c r="I54" s="34" t="s">
        <v>86</v>
      </c>
      <c r="J54" s="34" t="s">
        <v>94</v>
      </c>
      <c r="K54" s="34" t="s">
        <v>332</v>
      </c>
      <c r="L54" s="34" t="s">
        <v>173</v>
      </c>
      <c r="M54" s="34" t="s">
        <v>260</v>
      </c>
      <c r="N54" s="95">
        <v>0</v>
      </c>
      <c r="O54" s="95">
        <v>0</v>
      </c>
      <c r="P54" s="95" t="s">
        <v>333</v>
      </c>
      <c r="Q54" s="95">
        <v>0</v>
      </c>
      <c r="R54" s="95" t="s">
        <v>333</v>
      </c>
      <c r="S54" s="95">
        <v>0</v>
      </c>
      <c r="T54" s="34" t="s">
        <v>36</v>
      </c>
      <c r="U54" s="34" t="s">
        <v>333</v>
      </c>
      <c r="V54" s="34" t="s">
        <v>2</v>
      </c>
      <c r="W54" s="34" t="s">
        <v>333</v>
      </c>
      <c r="X54" s="34" t="s">
        <v>333</v>
      </c>
      <c r="Y54" s="34" t="s">
        <v>333</v>
      </c>
      <c r="Z54" s="34" t="s">
        <v>36</v>
      </c>
      <c r="AA54" s="34" t="s">
        <v>2</v>
      </c>
      <c r="AB54" s="96">
        <v>0</v>
      </c>
      <c r="AC54" s="34" t="s">
        <v>36</v>
      </c>
      <c r="AD54" s="34" t="s">
        <v>2</v>
      </c>
      <c r="AE54" s="96">
        <v>0</v>
      </c>
      <c r="AF54" s="97">
        <v>11</v>
      </c>
      <c r="AG54" s="98">
        <v>0</v>
      </c>
      <c r="AH54" s="97">
        <v>0</v>
      </c>
      <c r="AI54" s="98" t="s">
        <v>333</v>
      </c>
      <c r="AJ54" s="97">
        <v>0</v>
      </c>
      <c r="AK54" s="97">
        <v>0</v>
      </c>
      <c r="AL54" s="97" t="s">
        <v>95</v>
      </c>
      <c r="AM54" s="96">
        <v>0</v>
      </c>
      <c r="AN54" s="96">
        <v>0</v>
      </c>
      <c r="AO54" s="99" t="s">
        <v>333</v>
      </c>
      <c r="AP54" s="99">
        <v>0</v>
      </c>
      <c r="AQ54" s="99" t="s">
        <v>333</v>
      </c>
      <c r="AR54" s="99">
        <v>0</v>
      </c>
      <c r="AS54" s="99">
        <v>0</v>
      </c>
      <c r="AT54" s="100" t="s">
        <v>99</v>
      </c>
      <c r="AU54" s="99">
        <v>0</v>
      </c>
      <c r="AV54" s="99">
        <v>0</v>
      </c>
      <c r="AW54" s="99">
        <v>0</v>
      </c>
      <c r="AX54" s="99">
        <v>0</v>
      </c>
      <c r="AY54" s="99">
        <v>0</v>
      </c>
      <c r="AZ54" s="99">
        <v>0</v>
      </c>
      <c r="BA54" s="101">
        <v>0</v>
      </c>
      <c r="BB54" s="101">
        <v>0</v>
      </c>
      <c r="BC54" s="102">
        <v>0</v>
      </c>
      <c r="BD54" s="102">
        <v>0</v>
      </c>
      <c r="BE54" s="97">
        <v>0</v>
      </c>
      <c r="BF54" s="97">
        <v>0</v>
      </c>
      <c r="BG54" s="96">
        <v>1.2690355329949239</v>
      </c>
      <c r="BH54" s="96">
        <v>1.2690355329949239</v>
      </c>
      <c r="BI54" s="97" t="s">
        <v>333</v>
      </c>
      <c r="CG54"/>
      <c r="CH54"/>
      <c r="CI54"/>
      <c r="CJ54" s="34"/>
      <c r="CK54" s="17" t="s">
        <v>88</v>
      </c>
      <c r="CL54" s="17" t="s">
        <v>90</v>
      </c>
      <c r="CM54" s="17">
        <f t="shared" si="5"/>
        <v>0</v>
      </c>
      <c r="CN54" s="34"/>
      <c r="CO54" s="34"/>
      <c r="CP54" s="34"/>
      <c r="CQ54" s="34"/>
      <c r="CR54" s="34"/>
      <c r="CS54" s="34"/>
      <c r="CT54" s="34"/>
      <c r="CU54" s="34"/>
      <c r="CV54" s="34"/>
      <c r="CW54" s="34"/>
    </row>
    <row r="55" spans="2:101" x14ac:dyDescent="0.35">
      <c r="B55" s="34">
        <v>53</v>
      </c>
      <c r="C55" s="34">
        <v>2023</v>
      </c>
      <c r="D55" s="34" t="s">
        <v>111</v>
      </c>
      <c r="E55" s="34">
        <v>36</v>
      </c>
      <c r="F55" s="34" t="s">
        <v>79</v>
      </c>
      <c r="G55" s="34" t="s">
        <v>158</v>
      </c>
      <c r="H55" s="34" t="s">
        <v>157</v>
      </c>
      <c r="I55" s="34" t="s">
        <v>85</v>
      </c>
      <c r="J55" s="34" t="s">
        <v>91</v>
      </c>
      <c r="K55" s="34" t="s">
        <v>455</v>
      </c>
      <c r="L55" s="34" t="s">
        <v>176</v>
      </c>
      <c r="M55" s="34" t="s">
        <v>260</v>
      </c>
      <c r="N55" s="95">
        <v>0</v>
      </c>
      <c r="O55" s="95">
        <v>0</v>
      </c>
      <c r="P55" s="95" t="s">
        <v>333</v>
      </c>
      <c r="Q55" s="95">
        <v>0</v>
      </c>
      <c r="R55" s="95" t="s">
        <v>333</v>
      </c>
      <c r="S55" s="95">
        <v>0</v>
      </c>
      <c r="T55" s="34" t="s">
        <v>36</v>
      </c>
      <c r="U55" s="34" t="s">
        <v>333</v>
      </c>
      <c r="V55" s="34" t="s">
        <v>2</v>
      </c>
      <c r="W55" s="34" t="s">
        <v>333</v>
      </c>
      <c r="X55" s="34" t="s">
        <v>333</v>
      </c>
      <c r="Y55" s="34" t="s">
        <v>333</v>
      </c>
      <c r="Z55" s="34" t="s">
        <v>36</v>
      </c>
      <c r="AA55" s="34" t="s">
        <v>2</v>
      </c>
      <c r="AB55" s="96">
        <v>0</v>
      </c>
      <c r="AC55" s="34" t="s">
        <v>36</v>
      </c>
      <c r="AD55" s="34" t="s">
        <v>2</v>
      </c>
      <c r="AE55" s="96">
        <v>0</v>
      </c>
      <c r="AF55" s="97">
        <v>8</v>
      </c>
      <c r="AG55" s="98">
        <v>0</v>
      </c>
      <c r="AH55" s="97">
        <v>0</v>
      </c>
      <c r="AI55" s="98" t="s">
        <v>333</v>
      </c>
      <c r="AJ55" s="97">
        <v>0</v>
      </c>
      <c r="AK55" s="97">
        <v>0</v>
      </c>
      <c r="AL55" s="97" t="s">
        <v>95</v>
      </c>
      <c r="AM55" s="96">
        <v>0</v>
      </c>
      <c r="AN55" s="96">
        <v>0</v>
      </c>
      <c r="AO55" s="99" t="s">
        <v>333</v>
      </c>
      <c r="AP55" s="99">
        <v>0</v>
      </c>
      <c r="AQ55" s="99" t="s">
        <v>333</v>
      </c>
      <c r="AR55" s="99">
        <v>0</v>
      </c>
      <c r="AS55" s="99">
        <v>0</v>
      </c>
      <c r="AT55" s="100" t="s">
        <v>99</v>
      </c>
      <c r="AU55" s="99">
        <v>0</v>
      </c>
      <c r="AV55" s="99">
        <v>0</v>
      </c>
      <c r="AW55" s="99">
        <v>0</v>
      </c>
      <c r="AX55" s="99">
        <v>0</v>
      </c>
      <c r="AY55" s="99">
        <v>0</v>
      </c>
      <c r="AZ55" s="99">
        <v>0</v>
      </c>
      <c r="BA55" s="101">
        <v>0</v>
      </c>
      <c r="BB55" s="101">
        <v>0</v>
      </c>
      <c r="BC55" s="102">
        <v>0</v>
      </c>
      <c r="BD55" s="102">
        <v>0</v>
      </c>
      <c r="BE55" s="97">
        <v>0</v>
      </c>
      <c r="BF55" s="97">
        <v>0</v>
      </c>
      <c r="BG55" s="96">
        <v>1.2690355329949239</v>
      </c>
      <c r="BH55" s="96">
        <v>1.2690355329949239</v>
      </c>
      <c r="BI55" s="97" t="s">
        <v>333</v>
      </c>
      <c r="CG55"/>
      <c r="CH55"/>
      <c r="CI55"/>
      <c r="CJ55" s="34"/>
      <c r="CK55" s="17" t="s">
        <v>88</v>
      </c>
      <c r="CL55" s="17" t="s">
        <v>91</v>
      </c>
      <c r="CM55" s="17">
        <f t="shared" si="5"/>
        <v>0</v>
      </c>
      <c r="CN55" s="34"/>
      <c r="CO55" s="34"/>
      <c r="CP55" s="34"/>
      <c r="CQ55" s="34"/>
      <c r="CR55" s="34"/>
      <c r="CS55" s="34"/>
      <c r="CT55" s="34"/>
      <c r="CU55" s="34"/>
      <c r="CV55" s="34"/>
      <c r="CW55" s="34"/>
    </row>
    <row r="56" spans="2:101" x14ac:dyDescent="0.35">
      <c r="B56" s="34">
        <v>54</v>
      </c>
      <c r="C56" s="34">
        <v>2023</v>
      </c>
      <c r="D56" s="34" t="s">
        <v>110</v>
      </c>
      <c r="E56" s="34">
        <v>41</v>
      </c>
      <c r="F56" s="34" t="s">
        <v>80</v>
      </c>
      <c r="G56" s="34" t="s">
        <v>158</v>
      </c>
      <c r="H56" s="34" t="s">
        <v>157</v>
      </c>
      <c r="I56" s="34" t="s">
        <v>85</v>
      </c>
      <c r="J56" s="34" t="s">
        <v>92</v>
      </c>
      <c r="K56" s="34" t="s">
        <v>332</v>
      </c>
      <c r="L56" s="34" t="s">
        <v>184</v>
      </c>
      <c r="M56" s="34" t="s">
        <v>260</v>
      </c>
      <c r="N56" s="95">
        <v>0.33333333333333331</v>
      </c>
      <c r="O56" s="95">
        <v>0.375</v>
      </c>
      <c r="P56" s="95" t="s">
        <v>62</v>
      </c>
      <c r="Q56" s="95">
        <v>0.66666666666666663</v>
      </c>
      <c r="R56" s="95" t="s">
        <v>69</v>
      </c>
      <c r="S56" s="95">
        <v>0.70833333333333337</v>
      </c>
      <c r="T56" s="34" t="s">
        <v>29</v>
      </c>
      <c r="U56" s="34" t="s">
        <v>49</v>
      </c>
      <c r="V56" s="34" t="s">
        <v>44</v>
      </c>
      <c r="W56" s="34" t="s">
        <v>333</v>
      </c>
      <c r="X56" s="34" t="s">
        <v>333</v>
      </c>
      <c r="Y56" s="34" t="s">
        <v>333</v>
      </c>
      <c r="Z56" s="34" t="s">
        <v>29</v>
      </c>
      <c r="AA56" s="34" t="s">
        <v>44</v>
      </c>
      <c r="AB56" s="96">
        <v>0</v>
      </c>
      <c r="AC56" s="34" t="s">
        <v>29</v>
      </c>
      <c r="AD56" s="34" t="s">
        <v>44</v>
      </c>
      <c r="AE56" s="96">
        <v>0</v>
      </c>
      <c r="AF56" s="97">
        <v>6.9999999999999991</v>
      </c>
      <c r="AG56" s="98">
        <v>0</v>
      </c>
      <c r="AH56" s="97">
        <v>0</v>
      </c>
      <c r="AI56" s="98" t="s">
        <v>333</v>
      </c>
      <c r="AJ56" s="97">
        <v>60.000000000000071</v>
      </c>
      <c r="AK56" s="97">
        <v>76.14213197969552</v>
      </c>
      <c r="AL56" s="97" t="s">
        <v>97</v>
      </c>
      <c r="AM56" s="96">
        <v>2.5380710659898478</v>
      </c>
      <c r="AN56" s="96">
        <v>0</v>
      </c>
      <c r="AO56" s="99" t="s">
        <v>333</v>
      </c>
      <c r="AP56" s="99">
        <v>0</v>
      </c>
      <c r="AQ56" s="99" t="s">
        <v>333</v>
      </c>
      <c r="AR56" s="99">
        <v>22.7</v>
      </c>
      <c r="AS56" s="99">
        <v>28.80710659898477</v>
      </c>
      <c r="AT56" s="100" t="s">
        <v>103</v>
      </c>
      <c r="AU56" s="99">
        <v>434.5442374358974</v>
      </c>
      <c r="AV56" s="99">
        <v>551.45207796433681</v>
      </c>
      <c r="AW56" s="99">
        <v>57.041025641025634</v>
      </c>
      <c r="AX56" s="99">
        <v>72.387088376936092</v>
      </c>
      <c r="AY56" s="99">
        <v>20.416666666666689</v>
      </c>
      <c r="AZ56" s="99">
        <v>25.909475465313058</v>
      </c>
      <c r="BA56" s="101">
        <v>597956.6210045662</v>
      </c>
      <c r="BB56" s="101">
        <v>758828.19924437336</v>
      </c>
      <c r="BC56" s="102">
        <v>7.6661105256995666E-3</v>
      </c>
      <c r="BD56" s="102">
        <v>9.7285666569791457E-3</v>
      </c>
      <c r="BE56" s="97">
        <v>0</v>
      </c>
      <c r="BF56" s="97">
        <v>0</v>
      </c>
      <c r="BG56" s="96">
        <v>1.2690355329949239</v>
      </c>
      <c r="BH56" s="96">
        <v>1.2690355329949239</v>
      </c>
      <c r="BI56" s="97" t="s">
        <v>333</v>
      </c>
      <c r="CG56"/>
      <c r="CH56"/>
      <c r="CI56"/>
      <c r="CJ56" s="34"/>
      <c r="CK56" s="17" t="s">
        <v>88</v>
      </c>
      <c r="CL56" s="17" t="s">
        <v>92</v>
      </c>
      <c r="CM56" s="17">
        <f t="shared" si="5"/>
        <v>1.2690355329949239</v>
      </c>
      <c r="CN56" s="34"/>
      <c r="CO56" s="34"/>
      <c r="CP56" s="34"/>
      <c r="CQ56" s="34"/>
      <c r="CR56" s="34"/>
      <c r="CS56" s="34"/>
      <c r="CT56" s="34"/>
      <c r="CU56" s="34"/>
      <c r="CV56" s="34"/>
      <c r="CW56" s="34"/>
    </row>
    <row r="57" spans="2:101" x14ac:dyDescent="0.35">
      <c r="B57" s="34">
        <v>55</v>
      </c>
      <c r="C57" s="34">
        <v>2023</v>
      </c>
      <c r="D57" s="34" t="s">
        <v>111</v>
      </c>
      <c r="E57" s="34">
        <v>36</v>
      </c>
      <c r="F57" s="34" t="s">
        <v>79</v>
      </c>
      <c r="G57" s="34" t="s">
        <v>158</v>
      </c>
      <c r="H57" s="34" t="s">
        <v>157</v>
      </c>
      <c r="I57" s="34" t="s">
        <v>85</v>
      </c>
      <c r="J57" s="34" t="s">
        <v>92</v>
      </c>
      <c r="K57" s="34" t="s">
        <v>332</v>
      </c>
      <c r="L57" s="34" t="s">
        <v>174</v>
      </c>
      <c r="M57" s="34" t="s">
        <v>260</v>
      </c>
      <c r="N57" s="95">
        <v>0</v>
      </c>
      <c r="O57" s="95">
        <v>0</v>
      </c>
      <c r="P57" s="95" t="s">
        <v>333</v>
      </c>
      <c r="Q57" s="95">
        <v>0</v>
      </c>
      <c r="R57" s="95" t="s">
        <v>333</v>
      </c>
      <c r="S57" s="95">
        <v>0</v>
      </c>
      <c r="T57" s="34" t="s">
        <v>36</v>
      </c>
      <c r="U57" s="34" t="s">
        <v>333</v>
      </c>
      <c r="V57" s="34" t="s">
        <v>2</v>
      </c>
      <c r="W57" s="34" t="s">
        <v>333</v>
      </c>
      <c r="X57" s="34" t="s">
        <v>333</v>
      </c>
      <c r="Y57" s="34" t="s">
        <v>333</v>
      </c>
      <c r="Z57" s="34" t="s">
        <v>25</v>
      </c>
      <c r="AA57" s="34" t="s">
        <v>43</v>
      </c>
      <c r="AB57" s="96">
        <v>1.2690355329949239</v>
      </c>
      <c r="AC57" s="34" t="s">
        <v>25</v>
      </c>
      <c r="AD57" s="34" t="s">
        <v>43</v>
      </c>
      <c r="AE57" s="96">
        <v>1.2690355329949239</v>
      </c>
      <c r="AF57" s="97">
        <v>12</v>
      </c>
      <c r="AG57" s="98">
        <v>0</v>
      </c>
      <c r="AH57" s="97">
        <v>0</v>
      </c>
      <c r="AI57" s="98" t="s">
        <v>333</v>
      </c>
      <c r="AJ57" s="97">
        <v>0</v>
      </c>
      <c r="AK57" s="97">
        <v>0</v>
      </c>
      <c r="AL57" s="97" t="s">
        <v>95</v>
      </c>
      <c r="AM57" s="96">
        <v>0</v>
      </c>
      <c r="AN57" s="96">
        <v>0</v>
      </c>
      <c r="AO57" s="99" t="s">
        <v>333</v>
      </c>
      <c r="AP57" s="99">
        <v>0</v>
      </c>
      <c r="AQ57" s="99" t="s">
        <v>333</v>
      </c>
      <c r="AR57" s="99">
        <v>0</v>
      </c>
      <c r="AS57" s="99">
        <v>0</v>
      </c>
      <c r="AT57" s="100" t="s">
        <v>99</v>
      </c>
      <c r="AU57" s="99">
        <v>0</v>
      </c>
      <c r="AV57" s="99">
        <v>0</v>
      </c>
      <c r="AW57" s="99">
        <v>0</v>
      </c>
      <c r="AX57" s="99">
        <v>0</v>
      </c>
      <c r="AY57" s="99">
        <v>0</v>
      </c>
      <c r="AZ57" s="99">
        <v>0</v>
      </c>
      <c r="BA57" s="101">
        <v>0</v>
      </c>
      <c r="BB57" s="101">
        <v>0</v>
      </c>
      <c r="BC57" s="102">
        <v>0</v>
      </c>
      <c r="BD57" s="102">
        <v>0</v>
      </c>
      <c r="BE57" s="97">
        <v>0</v>
      </c>
      <c r="BF57" s="97">
        <v>0</v>
      </c>
      <c r="BG57" s="96">
        <v>1.2690355329949239</v>
      </c>
      <c r="BH57" s="96">
        <v>1.2690355329949239</v>
      </c>
      <c r="BI57" s="97" t="s">
        <v>333</v>
      </c>
      <c r="CG57" s="34"/>
      <c r="CH57" s="34"/>
      <c r="CI57" s="34"/>
      <c r="CJ57" s="34"/>
      <c r="CK57" s="17" t="s">
        <v>88</v>
      </c>
      <c r="CL57" s="17" t="s">
        <v>93</v>
      </c>
      <c r="CM57" s="17">
        <f t="shared" si="5"/>
        <v>0</v>
      </c>
      <c r="CN57" s="34"/>
      <c r="CO57" s="34"/>
      <c r="CP57" s="34"/>
      <c r="CQ57" s="34"/>
      <c r="CR57" s="34"/>
      <c r="CS57" s="34"/>
      <c r="CT57" s="34"/>
      <c r="CU57" s="34"/>
      <c r="CV57" s="34"/>
      <c r="CW57" s="34"/>
    </row>
    <row r="58" spans="2:101" x14ac:dyDescent="0.35">
      <c r="B58" s="34">
        <v>56</v>
      </c>
      <c r="C58" s="34">
        <v>2023</v>
      </c>
      <c r="D58" s="34" t="s">
        <v>111</v>
      </c>
      <c r="E58" s="34">
        <v>50</v>
      </c>
      <c r="F58" s="34" t="s">
        <v>81</v>
      </c>
      <c r="G58" s="34" t="s">
        <v>158</v>
      </c>
      <c r="H58" s="34" t="s">
        <v>157</v>
      </c>
      <c r="I58" s="34" t="s">
        <v>85</v>
      </c>
      <c r="J58" s="34" t="s">
        <v>90</v>
      </c>
      <c r="K58" s="34" t="s">
        <v>332</v>
      </c>
      <c r="L58" s="34" t="s">
        <v>184</v>
      </c>
      <c r="M58" s="34" t="s">
        <v>478</v>
      </c>
      <c r="N58" s="95">
        <v>0.29166666666666669</v>
      </c>
      <c r="O58" s="95">
        <v>0.35416666666666669</v>
      </c>
      <c r="P58" s="95" t="s">
        <v>61</v>
      </c>
      <c r="Q58" s="95">
        <v>0.66666666666666663</v>
      </c>
      <c r="R58" s="95" t="s">
        <v>69</v>
      </c>
      <c r="S58" s="95">
        <v>0.75</v>
      </c>
      <c r="T58" s="34" t="s">
        <v>25</v>
      </c>
      <c r="U58" s="34" t="s">
        <v>333</v>
      </c>
      <c r="V58" s="34" t="s">
        <v>43</v>
      </c>
      <c r="W58" s="34" t="s">
        <v>333</v>
      </c>
      <c r="X58" s="34" t="s">
        <v>333</v>
      </c>
      <c r="Y58" s="34" t="s">
        <v>333</v>
      </c>
      <c r="Z58" s="34" t="s">
        <v>25</v>
      </c>
      <c r="AA58" s="34" t="s">
        <v>43</v>
      </c>
      <c r="AB58" s="96">
        <v>0</v>
      </c>
      <c r="AC58" s="34" t="s">
        <v>33</v>
      </c>
      <c r="AD58" s="34" t="s">
        <v>46</v>
      </c>
      <c r="AE58" s="96">
        <v>1.2690355329949239</v>
      </c>
      <c r="AF58" s="97">
        <v>7.4999999999999982</v>
      </c>
      <c r="AG58" s="98">
        <v>0</v>
      </c>
      <c r="AH58" s="97">
        <v>0</v>
      </c>
      <c r="AI58" s="98" t="s">
        <v>333</v>
      </c>
      <c r="AJ58" s="97">
        <v>105.00000000000003</v>
      </c>
      <c r="AK58" s="97">
        <v>133.24873096446706</v>
      </c>
      <c r="AL58" s="97" t="s">
        <v>97</v>
      </c>
      <c r="AM58" s="96">
        <v>2.5380710659898478</v>
      </c>
      <c r="AN58" s="96">
        <v>0</v>
      </c>
      <c r="AO58" s="99" t="s">
        <v>333</v>
      </c>
      <c r="AP58" s="99">
        <v>0</v>
      </c>
      <c r="AQ58" s="99" t="s">
        <v>333</v>
      </c>
      <c r="AR58" s="99">
        <v>26.017185000000012</v>
      </c>
      <c r="AS58" s="99">
        <v>33.016732233502552</v>
      </c>
      <c r="AT58" s="100" t="s">
        <v>103</v>
      </c>
      <c r="AU58" s="99">
        <v>155.50928026063707</v>
      </c>
      <c r="AV58" s="99">
        <v>197.34680236121457</v>
      </c>
      <c r="AW58" s="99">
        <v>19.153276216947123</v>
      </c>
      <c r="AX58" s="99">
        <v>24.306188092572491</v>
      </c>
      <c r="AY58" s="99">
        <v>35.729166666666679</v>
      </c>
      <c r="AZ58" s="99">
        <v>45.341582064297818</v>
      </c>
      <c r="BA58" s="101">
        <v>1445500</v>
      </c>
      <c r="BB58" s="101">
        <v>1834390.8629441625</v>
      </c>
      <c r="BC58" s="102">
        <v>6.0229166666666667E-2</v>
      </c>
      <c r="BD58" s="102">
        <v>7.6432952622673439E-2</v>
      </c>
      <c r="BE58" s="97">
        <v>0</v>
      </c>
      <c r="BF58" s="97">
        <v>0</v>
      </c>
      <c r="BG58" s="96">
        <v>1.2690355329949239</v>
      </c>
      <c r="BH58" s="96">
        <v>1.2690355329949239</v>
      </c>
      <c r="BI58" s="97" t="s">
        <v>333</v>
      </c>
      <c r="CG58" s="34"/>
      <c r="CH58" s="34"/>
      <c r="CI58" s="34"/>
      <c r="CJ58" s="34"/>
      <c r="CK58" s="17" t="s">
        <v>88</v>
      </c>
      <c r="CL58" s="17" t="s">
        <v>94</v>
      </c>
      <c r="CM58" s="17">
        <f t="shared" si="5"/>
        <v>0</v>
      </c>
      <c r="CN58" s="34"/>
      <c r="CO58" s="34"/>
      <c r="CP58" s="34"/>
      <c r="CQ58" s="34"/>
      <c r="CR58" s="34"/>
      <c r="CS58" s="34"/>
      <c r="CT58" s="34"/>
      <c r="CU58" s="34"/>
      <c r="CV58" s="34"/>
      <c r="CW58" s="34"/>
    </row>
    <row r="59" spans="2:101" x14ac:dyDescent="0.35">
      <c r="B59" s="34">
        <v>57</v>
      </c>
      <c r="C59" s="34">
        <v>2023</v>
      </c>
      <c r="D59" s="34" t="s">
        <v>111</v>
      </c>
      <c r="E59" s="34">
        <v>32</v>
      </c>
      <c r="F59" s="34" t="s">
        <v>79</v>
      </c>
      <c r="G59" s="34" t="s">
        <v>158</v>
      </c>
      <c r="H59" s="34" t="s">
        <v>157</v>
      </c>
      <c r="I59" s="34" t="s">
        <v>85</v>
      </c>
      <c r="J59" s="34" t="s">
        <v>90</v>
      </c>
      <c r="K59" s="34" t="s">
        <v>482</v>
      </c>
      <c r="L59" s="34" t="s">
        <v>176</v>
      </c>
      <c r="M59" s="34" t="s">
        <v>260</v>
      </c>
      <c r="N59" s="95">
        <v>0</v>
      </c>
      <c r="O59" s="95">
        <v>0</v>
      </c>
      <c r="P59" s="95" t="s">
        <v>333</v>
      </c>
      <c r="Q59" s="95">
        <v>0</v>
      </c>
      <c r="R59" s="95" t="s">
        <v>333</v>
      </c>
      <c r="S59" s="95">
        <v>0</v>
      </c>
      <c r="T59" s="34" t="s">
        <v>36</v>
      </c>
      <c r="U59" s="34" t="s">
        <v>333</v>
      </c>
      <c r="V59" s="34" t="s">
        <v>2</v>
      </c>
      <c r="W59" s="34" t="s">
        <v>333</v>
      </c>
      <c r="X59" s="34" t="s">
        <v>333</v>
      </c>
      <c r="Y59" s="34" t="s">
        <v>333</v>
      </c>
      <c r="Z59" s="34" t="s">
        <v>33</v>
      </c>
      <c r="AA59" s="34" t="s">
        <v>46</v>
      </c>
      <c r="AB59" s="96">
        <v>1.2690355329949239</v>
      </c>
      <c r="AC59" s="34" t="s">
        <v>34</v>
      </c>
      <c r="AD59" s="34" t="s">
        <v>43</v>
      </c>
      <c r="AE59" s="96">
        <v>1.2690355329949239</v>
      </c>
      <c r="AF59" s="97">
        <v>9</v>
      </c>
      <c r="AG59" s="98">
        <v>0</v>
      </c>
      <c r="AH59" s="97">
        <v>0</v>
      </c>
      <c r="AI59" s="98" t="s">
        <v>333</v>
      </c>
      <c r="AJ59" s="97">
        <v>0</v>
      </c>
      <c r="AK59" s="97">
        <v>0</v>
      </c>
      <c r="AL59" s="97" t="s">
        <v>95</v>
      </c>
      <c r="AM59" s="96">
        <v>0</v>
      </c>
      <c r="AN59" s="96">
        <v>0</v>
      </c>
      <c r="AO59" s="99" t="s">
        <v>333</v>
      </c>
      <c r="AP59" s="99">
        <v>0</v>
      </c>
      <c r="AQ59" s="99" t="s">
        <v>333</v>
      </c>
      <c r="AR59" s="99">
        <v>0</v>
      </c>
      <c r="AS59" s="99">
        <v>0</v>
      </c>
      <c r="AT59" s="100" t="s">
        <v>99</v>
      </c>
      <c r="AU59" s="99">
        <v>0</v>
      </c>
      <c r="AV59" s="99">
        <v>0</v>
      </c>
      <c r="AW59" s="99">
        <v>0</v>
      </c>
      <c r="AX59" s="99">
        <v>0</v>
      </c>
      <c r="AY59" s="99">
        <v>0</v>
      </c>
      <c r="AZ59" s="99">
        <v>0</v>
      </c>
      <c r="BA59" s="101">
        <v>0</v>
      </c>
      <c r="BB59" s="101">
        <v>0</v>
      </c>
      <c r="BC59" s="102">
        <v>0</v>
      </c>
      <c r="BD59" s="102">
        <v>0</v>
      </c>
      <c r="BE59" s="97">
        <v>0</v>
      </c>
      <c r="BF59" s="97">
        <v>0</v>
      </c>
      <c r="BG59" s="96">
        <v>1.2690355329949239</v>
      </c>
      <c r="BH59" s="96">
        <v>1.2690355329949239</v>
      </c>
      <c r="BI59" s="97" t="s">
        <v>333</v>
      </c>
      <c r="CJ59" s="35"/>
      <c r="CK59" s="35"/>
      <c r="CL59" s="35"/>
      <c r="CM59" s="35"/>
      <c r="CN59" s="35"/>
      <c r="CO59" s="35"/>
      <c r="CP59" s="35"/>
      <c r="CQ59" s="34"/>
      <c r="CR59" s="34"/>
      <c r="CS59" s="34"/>
      <c r="CT59" s="34"/>
      <c r="CU59" s="34"/>
      <c r="CV59" s="34"/>
      <c r="CW59" s="34"/>
    </row>
    <row r="60" spans="2:101" x14ac:dyDescent="0.35">
      <c r="B60" s="34">
        <v>58</v>
      </c>
      <c r="C60" s="34">
        <v>2023</v>
      </c>
      <c r="D60" s="34" t="s">
        <v>111</v>
      </c>
      <c r="E60" s="34">
        <v>32</v>
      </c>
      <c r="F60" s="34" t="s">
        <v>79</v>
      </c>
      <c r="G60" s="34" t="s">
        <v>159</v>
      </c>
      <c r="H60" s="34" t="s">
        <v>157</v>
      </c>
      <c r="I60" s="34" t="s">
        <v>85</v>
      </c>
      <c r="J60" s="34" t="s">
        <v>91</v>
      </c>
      <c r="K60" s="34" t="s">
        <v>332</v>
      </c>
      <c r="L60" s="34" t="s">
        <v>177</v>
      </c>
      <c r="M60" s="34" t="s">
        <v>260</v>
      </c>
      <c r="N60" s="95">
        <v>0</v>
      </c>
      <c r="O60" s="95">
        <v>0</v>
      </c>
      <c r="P60" s="95" t="s">
        <v>333</v>
      </c>
      <c r="Q60" s="95">
        <v>0</v>
      </c>
      <c r="R60" s="95" t="s">
        <v>333</v>
      </c>
      <c r="S60" s="95">
        <v>0</v>
      </c>
      <c r="T60" s="34" t="s">
        <v>36</v>
      </c>
      <c r="U60" s="34" t="s">
        <v>333</v>
      </c>
      <c r="V60" s="34" t="s">
        <v>2</v>
      </c>
      <c r="W60" s="34" t="s">
        <v>333</v>
      </c>
      <c r="X60" s="34" t="s">
        <v>333</v>
      </c>
      <c r="Y60" s="34" t="s">
        <v>333</v>
      </c>
      <c r="Z60" s="34" t="s">
        <v>25</v>
      </c>
      <c r="AA60" s="34" t="s">
        <v>43</v>
      </c>
      <c r="AB60" s="96">
        <v>1.2690355329949239</v>
      </c>
      <c r="AC60" s="34" t="s">
        <v>25</v>
      </c>
      <c r="AD60" s="34" t="s">
        <v>43</v>
      </c>
      <c r="AE60" s="96">
        <v>1.2690355329949239</v>
      </c>
      <c r="AF60" s="97">
        <v>10</v>
      </c>
      <c r="AG60" s="98">
        <v>0</v>
      </c>
      <c r="AH60" s="97">
        <v>0</v>
      </c>
      <c r="AI60" s="98" t="s">
        <v>333</v>
      </c>
      <c r="AJ60" s="97">
        <v>0</v>
      </c>
      <c r="AK60" s="97">
        <v>0</v>
      </c>
      <c r="AL60" s="97" t="s">
        <v>95</v>
      </c>
      <c r="AM60" s="96">
        <v>0</v>
      </c>
      <c r="AN60" s="96">
        <v>0</v>
      </c>
      <c r="AO60" s="99" t="s">
        <v>333</v>
      </c>
      <c r="AP60" s="99">
        <v>0</v>
      </c>
      <c r="AQ60" s="99" t="s">
        <v>333</v>
      </c>
      <c r="AR60" s="99">
        <v>0</v>
      </c>
      <c r="AS60" s="99">
        <v>0</v>
      </c>
      <c r="AT60" s="100" t="s">
        <v>99</v>
      </c>
      <c r="AU60" s="99">
        <v>0</v>
      </c>
      <c r="AV60" s="99">
        <v>0</v>
      </c>
      <c r="AW60" s="99">
        <v>0</v>
      </c>
      <c r="AX60" s="99">
        <v>0</v>
      </c>
      <c r="AY60" s="99">
        <v>0</v>
      </c>
      <c r="AZ60" s="99">
        <v>0</v>
      </c>
      <c r="BA60" s="101">
        <v>0</v>
      </c>
      <c r="BB60" s="101">
        <v>0</v>
      </c>
      <c r="BC60" s="102">
        <v>0</v>
      </c>
      <c r="BD60" s="102">
        <v>0</v>
      </c>
      <c r="BE60" s="97">
        <v>0</v>
      </c>
      <c r="BF60" s="97">
        <v>0</v>
      </c>
      <c r="BG60" s="96">
        <v>1.2690355329949239</v>
      </c>
      <c r="BH60" s="96">
        <v>1.2690355329949239</v>
      </c>
      <c r="BI60" s="97" t="s">
        <v>333</v>
      </c>
      <c r="CG60" s="42" t="s">
        <v>112</v>
      </c>
      <c r="CH60" s="42" t="s">
        <v>113</v>
      </c>
      <c r="CI60" t="s">
        <v>313</v>
      </c>
      <c r="CJ60" s="35"/>
      <c r="CK60" s="18" t="s">
        <v>112</v>
      </c>
      <c r="CL60" s="18" t="s">
        <v>113</v>
      </c>
      <c r="CM60" s="18" t="s">
        <v>4</v>
      </c>
      <c r="CN60" s="35"/>
      <c r="CO60" s="18" t="s">
        <v>112</v>
      </c>
      <c r="CP60" s="18" t="s">
        <v>4</v>
      </c>
      <c r="CQ60" s="34"/>
      <c r="CR60" s="35"/>
      <c r="CS60" s="35"/>
      <c r="CT60" s="35"/>
      <c r="CU60" s="34"/>
      <c r="CV60" s="34"/>
      <c r="CW60" s="34"/>
    </row>
    <row r="61" spans="2:101" x14ac:dyDescent="0.35">
      <c r="B61" s="34">
        <v>59</v>
      </c>
      <c r="C61" s="34">
        <v>2023</v>
      </c>
      <c r="D61" s="34" t="s">
        <v>110</v>
      </c>
      <c r="E61" s="34">
        <v>46</v>
      </c>
      <c r="F61" s="34" t="s">
        <v>80</v>
      </c>
      <c r="G61" s="34" t="s">
        <v>158</v>
      </c>
      <c r="H61" s="34" t="s">
        <v>157</v>
      </c>
      <c r="I61" s="34" t="s">
        <v>85</v>
      </c>
      <c r="J61" s="34" t="s">
        <v>90</v>
      </c>
      <c r="K61" s="34" t="s">
        <v>454</v>
      </c>
      <c r="L61" s="34" t="s">
        <v>176</v>
      </c>
      <c r="M61" s="34" t="s">
        <v>260</v>
      </c>
      <c r="N61" s="95">
        <v>0</v>
      </c>
      <c r="O61" s="95">
        <v>0</v>
      </c>
      <c r="P61" s="95" t="s">
        <v>333</v>
      </c>
      <c r="Q61" s="95">
        <v>0</v>
      </c>
      <c r="R61" s="95" t="s">
        <v>333</v>
      </c>
      <c r="S61" s="95">
        <v>0</v>
      </c>
      <c r="T61" s="34" t="s">
        <v>36</v>
      </c>
      <c r="U61" s="34" t="s">
        <v>333</v>
      </c>
      <c r="V61" s="34" t="s">
        <v>2</v>
      </c>
      <c r="W61" s="34" t="s">
        <v>333</v>
      </c>
      <c r="X61" s="34" t="s">
        <v>333</v>
      </c>
      <c r="Y61" s="34" t="s">
        <v>333</v>
      </c>
      <c r="Z61" s="34" t="s">
        <v>34</v>
      </c>
      <c r="AA61" s="34" t="s">
        <v>43</v>
      </c>
      <c r="AB61" s="96">
        <v>1.2690355329949239</v>
      </c>
      <c r="AC61" s="34" t="s">
        <v>34</v>
      </c>
      <c r="AD61" s="34" t="s">
        <v>43</v>
      </c>
      <c r="AE61" s="96">
        <v>1.2690355329949239</v>
      </c>
      <c r="AF61" s="97">
        <v>12</v>
      </c>
      <c r="AG61" s="98">
        <v>0</v>
      </c>
      <c r="AH61" s="97">
        <v>0</v>
      </c>
      <c r="AI61" s="98" t="s">
        <v>333</v>
      </c>
      <c r="AJ61" s="97">
        <v>0</v>
      </c>
      <c r="AK61" s="97">
        <v>0</v>
      </c>
      <c r="AL61" s="97" t="s">
        <v>95</v>
      </c>
      <c r="AM61" s="96">
        <v>0</v>
      </c>
      <c r="AN61" s="96">
        <v>0</v>
      </c>
      <c r="AO61" s="99" t="s">
        <v>333</v>
      </c>
      <c r="AP61" s="99">
        <v>0</v>
      </c>
      <c r="AQ61" s="99" t="s">
        <v>333</v>
      </c>
      <c r="AR61" s="99">
        <v>0</v>
      </c>
      <c r="AS61" s="99">
        <v>0</v>
      </c>
      <c r="AT61" s="100" t="s">
        <v>99</v>
      </c>
      <c r="AU61" s="99">
        <v>0</v>
      </c>
      <c r="AV61" s="99">
        <v>0</v>
      </c>
      <c r="AW61" s="99">
        <v>0</v>
      </c>
      <c r="AX61" s="99">
        <v>0</v>
      </c>
      <c r="AY61" s="99">
        <v>0</v>
      </c>
      <c r="AZ61" s="99">
        <v>0</v>
      </c>
      <c r="BA61" s="101">
        <v>0</v>
      </c>
      <c r="BB61" s="101">
        <v>0</v>
      </c>
      <c r="BC61" s="102">
        <v>0</v>
      </c>
      <c r="BD61" s="102">
        <v>0</v>
      </c>
      <c r="BE61" s="97">
        <v>0</v>
      </c>
      <c r="BF61" s="97">
        <v>0</v>
      </c>
      <c r="BG61" s="96">
        <v>1.2690355329949239</v>
      </c>
      <c r="BH61" s="96">
        <v>1.2690355329949239</v>
      </c>
      <c r="BI61" s="97" t="s">
        <v>333</v>
      </c>
      <c r="CG61" t="s">
        <v>161</v>
      </c>
      <c r="CH61"/>
      <c r="CI61" s="44">
        <v>2.5380710659898478</v>
      </c>
      <c r="CJ61" s="34"/>
      <c r="CK61" s="17" t="s">
        <v>159</v>
      </c>
      <c r="CL61" s="17" t="s">
        <v>157</v>
      </c>
      <c r="CM61" s="17">
        <f>IFERROR(GETPIVOTDATA("Colaboradores",$CG$60,"Etnia",CK61,"Discapacidad",CL61),0)</f>
        <v>40.609137055837579</v>
      </c>
      <c r="CN61" s="34"/>
      <c r="CO61" s="17" t="s">
        <v>160</v>
      </c>
      <c r="CP61" s="17">
        <f t="shared" ref="CP61:CP68" si="7">SUMIFS($CM$61:$CM$124,$CK$61:$CK$124,CO61)</f>
        <v>44.41624365482236</v>
      </c>
      <c r="CQ61" s="34"/>
      <c r="CR61" s="34"/>
      <c r="CS61" s="34"/>
      <c r="CT61" s="34"/>
      <c r="CU61" s="34"/>
      <c r="CV61" s="34"/>
      <c r="CW61" s="34"/>
    </row>
    <row r="62" spans="2:101" x14ac:dyDescent="0.35">
      <c r="B62" s="34">
        <v>60</v>
      </c>
      <c r="C62" s="34">
        <v>2023</v>
      </c>
      <c r="D62" s="34" t="s">
        <v>111</v>
      </c>
      <c r="E62" s="34">
        <v>45</v>
      </c>
      <c r="F62" s="34" t="s">
        <v>80</v>
      </c>
      <c r="G62" s="34" t="s">
        <v>160</v>
      </c>
      <c r="H62" s="34" t="s">
        <v>157</v>
      </c>
      <c r="I62" s="34" t="s">
        <v>84</v>
      </c>
      <c r="J62" s="34" t="s">
        <v>90</v>
      </c>
      <c r="K62" s="34" t="s">
        <v>332</v>
      </c>
      <c r="L62" s="34" t="s">
        <v>178</v>
      </c>
      <c r="M62" s="34" t="s">
        <v>260</v>
      </c>
      <c r="N62" s="95">
        <v>0</v>
      </c>
      <c r="O62" s="95">
        <v>0</v>
      </c>
      <c r="P62" s="95" t="s">
        <v>333</v>
      </c>
      <c r="Q62" s="95">
        <v>0</v>
      </c>
      <c r="R62" s="95" t="s">
        <v>333</v>
      </c>
      <c r="S62" s="95">
        <v>0</v>
      </c>
      <c r="T62" s="34" t="s">
        <v>36</v>
      </c>
      <c r="U62" s="34" t="s">
        <v>333</v>
      </c>
      <c r="V62" s="34" t="s">
        <v>2</v>
      </c>
      <c r="W62" s="34" t="s">
        <v>333</v>
      </c>
      <c r="X62" s="34" t="s">
        <v>333</v>
      </c>
      <c r="Y62" s="34" t="s">
        <v>333</v>
      </c>
      <c r="Z62" s="34" t="s">
        <v>25</v>
      </c>
      <c r="AA62" s="34" t="s">
        <v>43</v>
      </c>
      <c r="AB62" s="96">
        <v>1.2690355329949239</v>
      </c>
      <c r="AC62" s="34" t="s">
        <v>25</v>
      </c>
      <c r="AD62" s="34" t="s">
        <v>43</v>
      </c>
      <c r="AE62" s="96">
        <v>1.2690355329949239</v>
      </c>
      <c r="AF62" s="97">
        <v>13.000000000000002</v>
      </c>
      <c r="AG62" s="98">
        <v>0</v>
      </c>
      <c r="AH62" s="97">
        <v>0</v>
      </c>
      <c r="AI62" s="98" t="s">
        <v>333</v>
      </c>
      <c r="AJ62" s="97">
        <v>0</v>
      </c>
      <c r="AK62" s="97">
        <v>0</v>
      </c>
      <c r="AL62" s="97" t="s">
        <v>95</v>
      </c>
      <c r="AM62" s="96">
        <v>0</v>
      </c>
      <c r="AN62" s="96">
        <v>0</v>
      </c>
      <c r="AO62" s="99" t="s">
        <v>333</v>
      </c>
      <c r="AP62" s="99">
        <v>0</v>
      </c>
      <c r="AQ62" s="99" t="s">
        <v>333</v>
      </c>
      <c r="AR62" s="99">
        <v>0</v>
      </c>
      <c r="AS62" s="99">
        <v>0</v>
      </c>
      <c r="AT62" s="100" t="s">
        <v>99</v>
      </c>
      <c r="AU62" s="99">
        <v>0</v>
      </c>
      <c r="AV62" s="99">
        <v>0</v>
      </c>
      <c r="AW62" s="99">
        <v>0</v>
      </c>
      <c r="AX62" s="99">
        <v>0</v>
      </c>
      <c r="AY62" s="99">
        <v>0</v>
      </c>
      <c r="AZ62" s="99">
        <v>0</v>
      </c>
      <c r="BA62" s="101">
        <v>0</v>
      </c>
      <c r="BB62" s="101">
        <v>0</v>
      </c>
      <c r="BC62" s="102">
        <v>0</v>
      </c>
      <c r="BD62" s="102">
        <v>0</v>
      </c>
      <c r="BE62" s="97">
        <v>0</v>
      </c>
      <c r="BF62" s="97">
        <v>0</v>
      </c>
      <c r="BG62" s="96">
        <v>1.2690355329949239</v>
      </c>
      <c r="BH62" s="96">
        <v>1.2690355329949239</v>
      </c>
      <c r="BI62" s="97" t="s">
        <v>333</v>
      </c>
      <c r="CG62"/>
      <c r="CH62" t="s">
        <v>157</v>
      </c>
      <c r="CI62" s="44">
        <v>2.5380710659898478</v>
      </c>
      <c r="CJ62" s="34"/>
      <c r="CK62" s="17" t="s">
        <v>159</v>
      </c>
      <c r="CL62" s="17" t="s">
        <v>168</v>
      </c>
      <c r="CM62" s="17">
        <f t="shared" ref="CM62:CM124" si="8">IFERROR(GETPIVOTDATA("Colaboradores",$CG$60,"Etnia",CK62,"Discapacidad",CL62),0)</f>
        <v>0</v>
      </c>
      <c r="CN62" s="34"/>
      <c r="CO62" s="17" t="s">
        <v>158</v>
      </c>
      <c r="CP62" s="17">
        <f t="shared" si="7"/>
        <v>159.89847715736053</v>
      </c>
      <c r="CQ62" s="34"/>
      <c r="CR62" s="34"/>
      <c r="CS62" s="34"/>
      <c r="CT62" s="34"/>
      <c r="CU62" s="34"/>
      <c r="CV62" s="34"/>
      <c r="CW62" s="34"/>
    </row>
    <row r="63" spans="2:101" x14ac:dyDescent="0.35">
      <c r="B63" s="34">
        <v>61</v>
      </c>
      <c r="C63" s="34">
        <v>2023</v>
      </c>
      <c r="D63" s="34" t="s">
        <v>111</v>
      </c>
      <c r="E63" s="34">
        <v>38</v>
      </c>
      <c r="F63" s="34" t="s">
        <v>79</v>
      </c>
      <c r="G63" s="34" t="s">
        <v>158</v>
      </c>
      <c r="H63" s="34" t="s">
        <v>157</v>
      </c>
      <c r="I63" s="34" t="s">
        <v>85</v>
      </c>
      <c r="J63" s="34" t="s">
        <v>90</v>
      </c>
      <c r="K63" s="34" t="s">
        <v>334</v>
      </c>
      <c r="L63" s="34" t="s">
        <v>176</v>
      </c>
      <c r="M63" s="34" t="s">
        <v>260</v>
      </c>
      <c r="N63" s="95">
        <v>0</v>
      </c>
      <c r="O63" s="95">
        <v>0</v>
      </c>
      <c r="P63" s="95" t="s">
        <v>333</v>
      </c>
      <c r="Q63" s="95">
        <v>0</v>
      </c>
      <c r="R63" s="95" t="s">
        <v>333</v>
      </c>
      <c r="S63" s="95">
        <v>0</v>
      </c>
      <c r="T63" s="34" t="s">
        <v>36</v>
      </c>
      <c r="U63" s="34" t="s">
        <v>333</v>
      </c>
      <c r="V63" s="34" t="s">
        <v>2</v>
      </c>
      <c r="W63" s="34" t="s">
        <v>333</v>
      </c>
      <c r="X63" s="34" t="s">
        <v>333</v>
      </c>
      <c r="Y63" s="34" t="s">
        <v>333</v>
      </c>
      <c r="Z63" s="34" t="s">
        <v>36</v>
      </c>
      <c r="AA63" s="34" t="s">
        <v>2</v>
      </c>
      <c r="AB63" s="96">
        <v>0</v>
      </c>
      <c r="AC63" s="34" t="s">
        <v>36</v>
      </c>
      <c r="AD63" s="34" t="s">
        <v>2</v>
      </c>
      <c r="AE63" s="96">
        <v>0</v>
      </c>
      <c r="AF63" s="97">
        <v>10</v>
      </c>
      <c r="AG63" s="98">
        <v>0</v>
      </c>
      <c r="AH63" s="97">
        <v>0</v>
      </c>
      <c r="AI63" s="98" t="s">
        <v>333</v>
      </c>
      <c r="AJ63" s="97">
        <v>0</v>
      </c>
      <c r="AK63" s="97">
        <v>0</v>
      </c>
      <c r="AL63" s="97" t="s">
        <v>95</v>
      </c>
      <c r="AM63" s="96">
        <v>0</v>
      </c>
      <c r="AN63" s="96">
        <v>0</v>
      </c>
      <c r="AO63" s="99" t="s">
        <v>333</v>
      </c>
      <c r="AP63" s="99">
        <v>0</v>
      </c>
      <c r="AQ63" s="99" t="s">
        <v>333</v>
      </c>
      <c r="AR63" s="99">
        <v>0</v>
      </c>
      <c r="AS63" s="99">
        <v>0</v>
      </c>
      <c r="AT63" s="100" t="s">
        <v>99</v>
      </c>
      <c r="AU63" s="99">
        <v>0</v>
      </c>
      <c r="AV63" s="99">
        <v>0</v>
      </c>
      <c r="AW63" s="99">
        <v>0</v>
      </c>
      <c r="AX63" s="99">
        <v>0</v>
      </c>
      <c r="AY63" s="99">
        <v>0</v>
      </c>
      <c r="AZ63" s="99">
        <v>0</v>
      </c>
      <c r="BA63" s="101">
        <v>0</v>
      </c>
      <c r="BB63" s="101">
        <v>0</v>
      </c>
      <c r="BC63" s="102">
        <v>0</v>
      </c>
      <c r="BD63" s="102">
        <v>0</v>
      </c>
      <c r="BE63" s="97">
        <v>0</v>
      </c>
      <c r="BF63" s="97">
        <v>0</v>
      </c>
      <c r="BG63" s="96">
        <v>1.2690355329949239</v>
      </c>
      <c r="BH63" s="96">
        <v>1.2690355329949239</v>
      </c>
      <c r="BI63" s="97" t="s">
        <v>333</v>
      </c>
      <c r="CG63" t="s">
        <v>159</v>
      </c>
      <c r="CH63"/>
      <c r="CI63" s="44">
        <v>40.609137055837579</v>
      </c>
      <c r="CJ63" s="34"/>
      <c r="CK63" s="17" t="s">
        <v>159</v>
      </c>
      <c r="CL63" s="17" t="s">
        <v>167</v>
      </c>
      <c r="CM63" s="17">
        <f t="shared" si="8"/>
        <v>0</v>
      </c>
      <c r="CN63" s="34"/>
      <c r="CO63" s="17" t="s">
        <v>159</v>
      </c>
      <c r="CP63" s="17">
        <f t="shared" si="7"/>
        <v>40.609137055837579</v>
      </c>
      <c r="CQ63" s="34"/>
      <c r="CR63" s="34"/>
      <c r="CS63" s="34"/>
      <c r="CT63" s="34"/>
      <c r="CU63" s="34"/>
      <c r="CV63" s="34"/>
      <c r="CW63" s="34"/>
    </row>
    <row r="64" spans="2:101" x14ac:dyDescent="0.35">
      <c r="B64" s="34">
        <v>62</v>
      </c>
      <c r="C64" s="34">
        <v>2023</v>
      </c>
      <c r="D64" s="34" t="s">
        <v>111</v>
      </c>
      <c r="E64" s="34">
        <v>33</v>
      </c>
      <c r="F64" s="34" t="s">
        <v>79</v>
      </c>
      <c r="G64" s="34" t="s">
        <v>158</v>
      </c>
      <c r="H64" s="34" t="s">
        <v>157</v>
      </c>
      <c r="I64" s="34" t="s">
        <v>85</v>
      </c>
      <c r="J64" s="34" t="s">
        <v>91</v>
      </c>
      <c r="K64" s="34" t="s">
        <v>332</v>
      </c>
      <c r="L64" s="34" t="s">
        <v>185</v>
      </c>
      <c r="M64" s="34" t="s">
        <v>260</v>
      </c>
      <c r="N64" s="95">
        <v>0</v>
      </c>
      <c r="O64" s="95">
        <v>0</v>
      </c>
      <c r="P64" s="95" t="s">
        <v>333</v>
      </c>
      <c r="Q64" s="95">
        <v>0</v>
      </c>
      <c r="R64" s="95" t="s">
        <v>333</v>
      </c>
      <c r="S64" s="95">
        <v>0</v>
      </c>
      <c r="T64" s="34" t="s">
        <v>36</v>
      </c>
      <c r="U64" s="34" t="s">
        <v>333</v>
      </c>
      <c r="V64" s="34" t="s">
        <v>2</v>
      </c>
      <c r="W64" s="34" t="s">
        <v>333</v>
      </c>
      <c r="X64" s="34" t="s">
        <v>333</v>
      </c>
      <c r="Y64" s="34" t="s">
        <v>333</v>
      </c>
      <c r="Z64" s="34" t="s">
        <v>28</v>
      </c>
      <c r="AA64" s="34" t="s">
        <v>43</v>
      </c>
      <c r="AB64" s="96">
        <v>1.2690355329949239</v>
      </c>
      <c r="AC64" s="34" t="s">
        <v>28</v>
      </c>
      <c r="AD64" s="34" t="s">
        <v>43</v>
      </c>
      <c r="AE64" s="96">
        <v>1.2690355329949239</v>
      </c>
      <c r="AF64" s="97">
        <v>10</v>
      </c>
      <c r="AG64" s="98">
        <v>0</v>
      </c>
      <c r="AH64" s="97">
        <v>0</v>
      </c>
      <c r="AI64" s="98" t="s">
        <v>333</v>
      </c>
      <c r="AJ64" s="97">
        <v>0</v>
      </c>
      <c r="AK64" s="97">
        <v>0</v>
      </c>
      <c r="AL64" s="97" t="s">
        <v>95</v>
      </c>
      <c r="AM64" s="96">
        <v>0</v>
      </c>
      <c r="AN64" s="96">
        <v>0</v>
      </c>
      <c r="AO64" s="99" t="s">
        <v>333</v>
      </c>
      <c r="AP64" s="99">
        <v>0</v>
      </c>
      <c r="AQ64" s="99" t="s">
        <v>333</v>
      </c>
      <c r="AR64" s="99">
        <v>0</v>
      </c>
      <c r="AS64" s="99">
        <v>0</v>
      </c>
      <c r="AT64" s="100" t="s">
        <v>99</v>
      </c>
      <c r="AU64" s="99">
        <v>0</v>
      </c>
      <c r="AV64" s="99">
        <v>0</v>
      </c>
      <c r="AW64" s="99">
        <v>0</v>
      </c>
      <c r="AX64" s="99">
        <v>0</v>
      </c>
      <c r="AY64" s="99">
        <v>0</v>
      </c>
      <c r="AZ64" s="99">
        <v>0</v>
      </c>
      <c r="BA64" s="101">
        <v>0</v>
      </c>
      <c r="BB64" s="101">
        <v>0</v>
      </c>
      <c r="BC64" s="102">
        <v>0</v>
      </c>
      <c r="BD64" s="102">
        <v>0</v>
      </c>
      <c r="BE64" s="97">
        <v>0</v>
      </c>
      <c r="BF64" s="97">
        <v>0</v>
      </c>
      <c r="BG64" s="96">
        <v>1.2690355329949239</v>
      </c>
      <c r="BH64" s="96">
        <v>1.2690355329949239</v>
      </c>
      <c r="BI64" s="97" t="s">
        <v>333</v>
      </c>
      <c r="CG64"/>
      <c r="CH64" t="s">
        <v>157</v>
      </c>
      <c r="CI64" s="44">
        <v>40.609137055837579</v>
      </c>
      <c r="CJ64" s="34"/>
      <c r="CK64" s="17" t="s">
        <v>159</v>
      </c>
      <c r="CL64" s="17" t="s">
        <v>166</v>
      </c>
      <c r="CM64" s="17">
        <f t="shared" si="8"/>
        <v>0</v>
      </c>
      <c r="CN64" s="34"/>
      <c r="CO64" s="17" t="s">
        <v>161</v>
      </c>
      <c r="CP64" s="17">
        <f t="shared" si="7"/>
        <v>2.5380710659898478</v>
      </c>
      <c r="CQ64" s="34"/>
      <c r="CR64" s="34"/>
      <c r="CS64" s="34"/>
      <c r="CT64" s="34"/>
      <c r="CU64" s="34"/>
      <c r="CV64" s="34"/>
      <c r="CW64" s="34"/>
    </row>
    <row r="65" spans="2:101" x14ac:dyDescent="0.35">
      <c r="B65" s="34">
        <v>63</v>
      </c>
      <c r="C65" s="34">
        <v>2023</v>
      </c>
      <c r="D65" s="34" t="s">
        <v>267</v>
      </c>
      <c r="E65" s="34">
        <v>28</v>
      </c>
      <c r="F65" s="34" t="s">
        <v>78</v>
      </c>
      <c r="G65" s="34" t="s">
        <v>161</v>
      </c>
      <c r="H65" s="34" t="s">
        <v>157</v>
      </c>
      <c r="I65" s="34" t="s">
        <v>86</v>
      </c>
      <c r="J65" s="34" t="s">
        <v>91</v>
      </c>
      <c r="K65" s="34" t="s">
        <v>332</v>
      </c>
      <c r="L65" s="34" t="s">
        <v>180</v>
      </c>
      <c r="M65" s="34" t="s">
        <v>260</v>
      </c>
      <c r="N65" s="95">
        <v>0.375</v>
      </c>
      <c r="O65" s="95">
        <v>0.41666666666666669</v>
      </c>
      <c r="P65" s="95" t="s">
        <v>63</v>
      </c>
      <c r="Q65" s="95">
        <v>0.75</v>
      </c>
      <c r="R65" s="95" t="s">
        <v>71</v>
      </c>
      <c r="S65" s="95">
        <v>0.83333333333333337</v>
      </c>
      <c r="T65" s="34" t="s">
        <v>25</v>
      </c>
      <c r="U65" s="34" t="s">
        <v>333</v>
      </c>
      <c r="V65" s="34" t="s">
        <v>43</v>
      </c>
      <c r="W65" s="34" t="s">
        <v>333</v>
      </c>
      <c r="X65" s="34" t="s">
        <v>333</v>
      </c>
      <c r="Y65" s="34" t="s">
        <v>333</v>
      </c>
      <c r="Z65" s="34" t="s">
        <v>25</v>
      </c>
      <c r="AA65" s="34" t="s">
        <v>43</v>
      </c>
      <c r="AB65" s="96">
        <v>0</v>
      </c>
      <c r="AC65" s="34" t="s">
        <v>31</v>
      </c>
      <c r="AD65" s="34" t="s">
        <v>45</v>
      </c>
      <c r="AE65" s="96">
        <v>1.2690355329949239</v>
      </c>
      <c r="AF65" s="97">
        <v>8</v>
      </c>
      <c r="AG65" s="98">
        <v>0</v>
      </c>
      <c r="AH65" s="97">
        <v>0</v>
      </c>
      <c r="AI65" s="98" t="s">
        <v>333</v>
      </c>
      <c r="AJ65" s="97">
        <v>90.000000000000043</v>
      </c>
      <c r="AK65" s="97">
        <v>114.2131979695432</v>
      </c>
      <c r="AL65" s="97" t="s">
        <v>97</v>
      </c>
      <c r="AM65" s="96">
        <v>2.5380710659898478</v>
      </c>
      <c r="AN65" s="96">
        <v>0</v>
      </c>
      <c r="AO65" s="99" t="s">
        <v>333</v>
      </c>
      <c r="AP65" s="99">
        <v>0</v>
      </c>
      <c r="AQ65" s="99" t="s">
        <v>333</v>
      </c>
      <c r="AR65" s="99">
        <v>6.1</v>
      </c>
      <c r="AS65" s="99">
        <v>7.7411167512690353</v>
      </c>
      <c r="AT65" s="100" t="s">
        <v>101</v>
      </c>
      <c r="AU65" s="99">
        <v>7.2921540865384609</v>
      </c>
      <c r="AV65" s="99">
        <v>9.2540026478914488</v>
      </c>
      <c r="AW65" s="99">
        <v>0.89813701923076927</v>
      </c>
      <c r="AX65" s="99">
        <v>1.1397677909019914</v>
      </c>
      <c r="AY65" s="99">
        <v>30.625000000000014</v>
      </c>
      <c r="AZ65" s="99">
        <v>38.864213197969562</v>
      </c>
      <c r="BA65" s="101">
        <v>2940000</v>
      </c>
      <c r="BB65" s="101">
        <v>3730964.4670050764</v>
      </c>
      <c r="BC65" s="102">
        <v>6.1249999999999999E-2</v>
      </c>
      <c r="BD65" s="102">
        <v>7.772842639593909E-2</v>
      </c>
      <c r="BE65" s="97">
        <v>0</v>
      </c>
      <c r="BF65" s="97">
        <v>0</v>
      </c>
      <c r="BG65" s="96">
        <v>1.2690355329949239</v>
      </c>
      <c r="BH65" s="96">
        <v>1.2690355329949239</v>
      </c>
      <c r="BI65" s="97" t="s">
        <v>333</v>
      </c>
      <c r="CG65" t="s">
        <v>162</v>
      </c>
      <c r="CH65"/>
      <c r="CI65" s="44">
        <v>2.5380710659898478</v>
      </c>
      <c r="CJ65" s="34"/>
      <c r="CK65" s="17" t="s">
        <v>159</v>
      </c>
      <c r="CL65" s="17" t="s">
        <v>171</v>
      </c>
      <c r="CM65" s="17">
        <f t="shared" si="8"/>
        <v>0</v>
      </c>
      <c r="CN65" s="34"/>
      <c r="CO65" s="17" t="s">
        <v>162</v>
      </c>
      <c r="CP65" s="17">
        <f t="shared" si="7"/>
        <v>2.5380710659898478</v>
      </c>
      <c r="CQ65" s="34"/>
      <c r="CR65" s="34"/>
      <c r="CS65" s="34"/>
      <c r="CT65" s="34"/>
      <c r="CU65" s="34"/>
      <c r="CV65" s="34"/>
      <c r="CW65" s="34"/>
    </row>
    <row r="66" spans="2:101" x14ac:dyDescent="0.35">
      <c r="B66" s="34">
        <v>64</v>
      </c>
      <c r="C66" s="34">
        <v>2023</v>
      </c>
      <c r="D66" s="34" t="s">
        <v>111</v>
      </c>
      <c r="E66" s="34">
        <v>47</v>
      </c>
      <c r="F66" s="34" t="s">
        <v>80</v>
      </c>
      <c r="G66" s="34" t="s">
        <v>158</v>
      </c>
      <c r="H66" s="34" t="s">
        <v>157</v>
      </c>
      <c r="I66" s="34" t="s">
        <v>85</v>
      </c>
      <c r="J66" s="34" t="s">
        <v>92</v>
      </c>
      <c r="K66" s="34" t="s">
        <v>332</v>
      </c>
      <c r="L66" s="34" t="s">
        <v>173</v>
      </c>
      <c r="M66" s="34" t="s">
        <v>260</v>
      </c>
      <c r="N66" s="95">
        <v>0</v>
      </c>
      <c r="O66" s="95">
        <v>0</v>
      </c>
      <c r="P66" s="95" t="s">
        <v>333</v>
      </c>
      <c r="Q66" s="95">
        <v>0</v>
      </c>
      <c r="R66" s="95" t="s">
        <v>333</v>
      </c>
      <c r="S66" s="95">
        <v>0</v>
      </c>
      <c r="T66" s="34" t="s">
        <v>36</v>
      </c>
      <c r="U66" s="34" t="s">
        <v>333</v>
      </c>
      <c r="V66" s="34" t="s">
        <v>2</v>
      </c>
      <c r="W66" s="34" t="s">
        <v>333</v>
      </c>
      <c r="X66" s="34" t="s">
        <v>333</v>
      </c>
      <c r="Y66" s="34" t="s">
        <v>333</v>
      </c>
      <c r="Z66" s="34" t="s">
        <v>25</v>
      </c>
      <c r="AA66" s="34" t="s">
        <v>43</v>
      </c>
      <c r="AB66" s="96">
        <v>1.2690355329949239</v>
      </c>
      <c r="AC66" s="34" t="s">
        <v>25</v>
      </c>
      <c r="AD66" s="34" t="s">
        <v>43</v>
      </c>
      <c r="AE66" s="96">
        <v>1.2690355329949239</v>
      </c>
      <c r="AF66" s="97">
        <v>11.999999999999998</v>
      </c>
      <c r="AG66" s="98">
        <v>0</v>
      </c>
      <c r="AH66" s="97">
        <v>0</v>
      </c>
      <c r="AI66" s="98" t="s">
        <v>333</v>
      </c>
      <c r="AJ66" s="97">
        <v>0</v>
      </c>
      <c r="AK66" s="97">
        <v>0</v>
      </c>
      <c r="AL66" s="97" t="s">
        <v>95</v>
      </c>
      <c r="AM66" s="96">
        <v>0</v>
      </c>
      <c r="AN66" s="96">
        <v>0</v>
      </c>
      <c r="AO66" s="99" t="s">
        <v>333</v>
      </c>
      <c r="AP66" s="99">
        <v>0</v>
      </c>
      <c r="AQ66" s="99" t="s">
        <v>333</v>
      </c>
      <c r="AR66" s="99">
        <v>0</v>
      </c>
      <c r="AS66" s="99">
        <v>0</v>
      </c>
      <c r="AT66" s="100" t="s">
        <v>99</v>
      </c>
      <c r="AU66" s="99">
        <v>0</v>
      </c>
      <c r="AV66" s="99">
        <v>0</v>
      </c>
      <c r="AW66" s="99">
        <v>0</v>
      </c>
      <c r="AX66" s="99">
        <v>0</v>
      </c>
      <c r="AY66" s="99">
        <v>0</v>
      </c>
      <c r="AZ66" s="99">
        <v>0</v>
      </c>
      <c r="BA66" s="101">
        <v>0</v>
      </c>
      <c r="BB66" s="101">
        <v>0</v>
      </c>
      <c r="BC66" s="102">
        <v>0</v>
      </c>
      <c r="BD66" s="102">
        <v>0</v>
      </c>
      <c r="BE66" s="97">
        <v>0</v>
      </c>
      <c r="BF66" s="97">
        <v>0</v>
      </c>
      <c r="BG66" s="96">
        <v>1.2690355329949239</v>
      </c>
      <c r="BH66" s="96">
        <v>1.2690355329949239</v>
      </c>
      <c r="BI66" s="97" t="s">
        <v>333</v>
      </c>
      <c r="CG66"/>
      <c r="CH66" t="s">
        <v>157</v>
      </c>
      <c r="CI66" s="44">
        <v>2.5380710659898478</v>
      </c>
      <c r="CJ66" s="34"/>
      <c r="CK66" s="17" t="s">
        <v>159</v>
      </c>
      <c r="CL66" s="17" t="s">
        <v>170</v>
      </c>
      <c r="CM66" s="17">
        <f t="shared" si="8"/>
        <v>0</v>
      </c>
      <c r="CN66" s="34"/>
      <c r="CO66" s="17" t="s">
        <v>163</v>
      </c>
      <c r="CP66" s="17">
        <f t="shared" si="7"/>
        <v>0</v>
      </c>
      <c r="CQ66" s="34"/>
      <c r="CR66" s="34"/>
      <c r="CS66" s="34"/>
      <c r="CT66" s="34"/>
      <c r="CU66" s="34"/>
      <c r="CV66" s="34"/>
      <c r="CW66" s="34"/>
    </row>
    <row r="67" spans="2:101" x14ac:dyDescent="0.35">
      <c r="B67" s="34">
        <v>65</v>
      </c>
      <c r="C67" s="34">
        <v>2023</v>
      </c>
      <c r="D67" s="34" t="s">
        <v>111</v>
      </c>
      <c r="E67" s="34">
        <v>31</v>
      </c>
      <c r="F67" s="34" t="s">
        <v>79</v>
      </c>
      <c r="G67" s="34" t="s">
        <v>158</v>
      </c>
      <c r="H67" s="34" t="s">
        <v>157</v>
      </c>
      <c r="I67" s="34" t="s">
        <v>85</v>
      </c>
      <c r="J67" s="34" t="s">
        <v>93</v>
      </c>
      <c r="K67" s="34" t="s">
        <v>335</v>
      </c>
      <c r="L67" s="34" t="s">
        <v>176</v>
      </c>
      <c r="M67" s="34" t="s">
        <v>260</v>
      </c>
      <c r="N67" s="95">
        <v>0</v>
      </c>
      <c r="O67" s="95">
        <v>0</v>
      </c>
      <c r="P67" s="95" t="s">
        <v>333</v>
      </c>
      <c r="Q67" s="95">
        <v>0</v>
      </c>
      <c r="R67" s="95" t="s">
        <v>333</v>
      </c>
      <c r="S67" s="95">
        <v>0</v>
      </c>
      <c r="T67" s="34" t="s">
        <v>36</v>
      </c>
      <c r="U67" s="34" t="s">
        <v>333</v>
      </c>
      <c r="V67" s="34" t="s">
        <v>2</v>
      </c>
      <c r="W67" s="34" t="s">
        <v>333</v>
      </c>
      <c r="X67" s="34" t="s">
        <v>333</v>
      </c>
      <c r="Y67" s="34" t="s">
        <v>333</v>
      </c>
      <c r="Z67" s="34" t="s">
        <v>36</v>
      </c>
      <c r="AA67" s="34" t="s">
        <v>2</v>
      </c>
      <c r="AB67" s="96">
        <v>0</v>
      </c>
      <c r="AC67" s="34" t="s">
        <v>36</v>
      </c>
      <c r="AD67" s="34" t="s">
        <v>2</v>
      </c>
      <c r="AE67" s="96">
        <v>0</v>
      </c>
      <c r="AF67" s="97">
        <v>12</v>
      </c>
      <c r="AG67" s="98">
        <v>0</v>
      </c>
      <c r="AH67" s="97">
        <v>0</v>
      </c>
      <c r="AI67" s="98" t="s">
        <v>333</v>
      </c>
      <c r="AJ67" s="97">
        <v>0</v>
      </c>
      <c r="AK67" s="97">
        <v>0</v>
      </c>
      <c r="AL67" s="97" t="s">
        <v>95</v>
      </c>
      <c r="AM67" s="96">
        <v>0</v>
      </c>
      <c r="AN67" s="96">
        <v>0</v>
      </c>
      <c r="AO67" s="99" t="s">
        <v>333</v>
      </c>
      <c r="AP67" s="99">
        <v>0</v>
      </c>
      <c r="AQ67" s="99" t="s">
        <v>333</v>
      </c>
      <c r="AR67" s="99">
        <v>0</v>
      </c>
      <c r="AS67" s="99">
        <v>0</v>
      </c>
      <c r="AT67" s="100" t="s">
        <v>99</v>
      </c>
      <c r="AU67" s="99">
        <v>0</v>
      </c>
      <c r="AV67" s="99">
        <v>0</v>
      </c>
      <c r="AW67" s="99">
        <v>0</v>
      </c>
      <c r="AX67" s="99">
        <v>0</v>
      </c>
      <c r="AY67" s="99">
        <v>0</v>
      </c>
      <c r="AZ67" s="99">
        <v>0</v>
      </c>
      <c r="BA67" s="101">
        <v>0</v>
      </c>
      <c r="BB67" s="101">
        <v>0</v>
      </c>
      <c r="BC67" s="102">
        <v>0</v>
      </c>
      <c r="BD67" s="102">
        <v>0</v>
      </c>
      <c r="BE67" s="97">
        <v>0</v>
      </c>
      <c r="BF67" s="97">
        <v>0</v>
      </c>
      <c r="BG67" s="96">
        <v>1.2690355329949239</v>
      </c>
      <c r="BH67" s="96">
        <v>1.2690355329949239</v>
      </c>
      <c r="BI67" s="97" t="s">
        <v>333</v>
      </c>
      <c r="CG67" t="s">
        <v>160</v>
      </c>
      <c r="CH67"/>
      <c r="CI67" s="44">
        <v>44.41624365482236</v>
      </c>
      <c r="CJ67" s="34"/>
      <c r="CK67" s="17" t="s">
        <v>159</v>
      </c>
      <c r="CL67" s="17" t="s">
        <v>172</v>
      </c>
      <c r="CM67" s="17">
        <f t="shared" si="8"/>
        <v>0</v>
      </c>
      <c r="CN67" s="34"/>
      <c r="CO67" s="17" t="s">
        <v>164</v>
      </c>
      <c r="CP67" s="17">
        <f t="shared" si="7"/>
        <v>0</v>
      </c>
      <c r="CQ67" s="34"/>
      <c r="CR67" s="34"/>
      <c r="CS67" s="34"/>
      <c r="CT67" s="34"/>
      <c r="CU67" s="34"/>
      <c r="CV67" s="34"/>
      <c r="CW67" s="34"/>
    </row>
    <row r="68" spans="2:101" x14ac:dyDescent="0.35">
      <c r="B68" s="34">
        <v>66</v>
      </c>
      <c r="C68" s="34">
        <v>2023</v>
      </c>
      <c r="D68" s="34" t="s">
        <v>111</v>
      </c>
      <c r="E68" s="34">
        <v>38</v>
      </c>
      <c r="F68" s="34" t="s">
        <v>79</v>
      </c>
      <c r="G68" s="34" t="s">
        <v>159</v>
      </c>
      <c r="H68" s="34" t="s">
        <v>157</v>
      </c>
      <c r="I68" s="34" t="s">
        <v>86</v>
      </c>
      <c r="J68" s="34" t="s">
        <v>90</v>
      </c>
      <c r="K68" s="34" t="s">
        <v>332</v>
      </c>
      <c r="L68" s="34" t="s">
        <v>187</v>
      </c>
      <c r="M68" s="34" t="s">
        <v>260</v>
      </c>
      <c r="N68" s="95">
        <v>0</v>
      </c>
      <c r="O68" s="95">
        <v>0</v>
      </c>
      <c r="P68" s="95" t="s">
        <v>333</v>
      </c>
      <c r="Q68" s="95">
        <v>0</v>
      </c>
      <c r="R68" s="95" t="s">
        <v>333</v>
      </c>
      <c r="S68" s="95">
        <v>0</v>
      </c>
      <c r="T68" s="34" t="s">
        <v>36</v>
      </c>
      <c r="U68" s="34" t="s">
        <v>333</v>
      </c>
      <c r="V68" s="34" t="s">
        <v>2</v>
      </c>
      <c r="W68" s="34" t="s">
        <v>333</v>
      </c>
      <c r="X68" s="34" t="s">
        <v>333</v>
      </c>
      <c r="Y68" s="34" t="s">
        <v>333</v>
      </c>
      <c r="Z68" s="34" t="s">
        <v>25</v>
      </c>
      <c r="AA68" s="34" t="s">
        <v>43</v>
      </c>
      <c r="AB68" s="96">
        <v>1.2690355329949239</v>
      </c>
      <c r="AC68" s="34" t="s">
        <v>25</v>
      </c>
      <c r="AD68" s="34" t="s">
        <v>43</v>
      </c>
      <c r="AE68" s="96">
        <v>1.2690355329949239</v>
      </c>
      <c r="AF68" s="97">
        <v>11</v>
      </c>
      <c r="AG68" s="98">
        <v>0</v>
      </c>
      <c r="AH68" s="97">
        <v>0</v>
      </c>
      <c r="AI68" s="98" t="s">
        <v>333</v>
      </c>
      <c r="AJ68" s="97">
        <v>0</v>
      </c>
      <c r="AK68" s="97">
        <v>0</v>
      </c>
      <c r="AL68" s="97" t="s">
        <v>95</v>
      </c>
      <c r="AM68" s="96">
        <v>0</v>
      </c>
      <c r="AN68" s="96">
        <v>0</v>
      </c>
      <c r="AO68" s="99" t="s">
        <v>333</v>
      </c>
      <c r="AP68" s="99">
        <v>0</v>
      </c>
      <c r="AQ68" s="99" t="s">
        <v>333</v>
      </c>
      <c r="AR68" s="99">
        <v>0</v>
      </c>
      <c r="AS68" s="99">
        <v>0</v>
      </c>
      <c r="AT68" s="100" t="s">
        <v>99</v>
      </c>
      <c r="AU68" s="99">
        <v>0</v>
      </c>
      <c r="AV68" s="99">
        <v>0</v>
      </c>
      <c r="AW68" s="99">
        <v>0</v>
      </c>
      <c r="AX68" s="99">
        <v>0</v>
      </c>
      <c r="AY68" s="99">
        <v>0</v>
      </c>
      <c r="AZ68" s="99">
        <v>0</v>
      </c>
      <c r="BA68" s="101">
        <v>0</v>
      </c>
      <c r="BB68" s="101">
        <v>0</v>
      </c>
      <c r="BC68" s="102">
        <v>0</v>
      </c>
      <c r="BD68" s="102">
        <v>0</v>
      </c>
      <c r="BE68" s="97">
        <v>0</v>
      </c>
      <c r="BF68" s="97">
        <v>0</v>
      </c>
      <c r="BG68" s="96">
        <v>1.2690355329949239</v>
      </c>
      <c r="BH68" s="96">
        <v>1.2690355329949239</v>
      </c>
      <c r="BI68" s="97" t="s">
        <v>333</v>
      </c>
      <c r="CG68"/>
      <c r="CH68" t="s">
        <v>157</v>
      </c>
      <c r="CI68" s="44">
        <v>44.41624365482236</v>
      </c>
      <c r="CJ68" s="34"/>
      <c r="CK68" s="17" t="s">
        <v>159</v>
      </c>
      <c r="CL68" s="17" t="s">
        <v>169</v>
      </c>
      <c r="CM68" s="17">
        <f t="shared" si="8"/>
        <v>0</v>
      </c>
      <c r="CN68" s="34"/>
      <c r="CO68" s="17" t="s">
        <v>165</v>
      </c>
      <c r="CP68" s="17">
        <f t="shared" si="7"/>
        <v>0</v>
      </c>
      <c r="CQ68" s="34"/>
      <c r="CR68" s="34"/>
      <c r="CS68" s="34"/>
      <c r="CT68" s="34"/>
      <c r="CU68" s="34"/>
      <c r="CV68" s="34"/>
      <c r="CW68" s="34"/>
    </row>
    <row r="69" spans="2:101" x14ac:dyDescent="0.35">
      <c r="B69" s="34">
        <v>67</v>
      </c>
      <c r="C69" s="34">
        <v>2023</v>
      </c>
      <c r="D69" s="34" t="s">
        <v>111</v>
      </c>
      <c r="E69" s="34">
        <v>30</v>
      </c>
      <c r="F69" s="34" t="s">
        <v>79</v>
      </c>
      <c r="G69" s="34" t="s">
        <v>159</v>
      </c>
      <c r="H69" s="34" t="s">
        <v>157</v>
      </c>
      <c r="I69" s="34" t="s">
        <v>87</v>
      </c>
      <c r="J69" s="34" t="s">
        <v>91</v>
      </c>
      <c r="K69" s="34" t="s">
        <v>332</v>
      </c>
      <c r="L69" s="34" t="s">
        <v>173</v>
      </c>
      <c r="M69" s="34" t="s">
        <v>260</v>
      </c>
      <c r="N69" s="95">
        <v>0</v>
      </c>
      <c r="O69" s="95">
        <v>0</v>
      </c>
      <c r="P69" s="95" t="s">
        <v>333</v>
      </c>
      <c r="Q69" s="95">
        <v>0</v>
      </c>
      <c r="R69" s="95" t="s">
        <v>333</v>
      </c>
      <c r="S69" s="95">
        <v>0</v>
      </c>
      <c r="T69" s="34" t="s">
        <v>36</v>
      </c>
      <c r="U69" s="34" t="s">
        <v>333</v>
      </c>
      <c r="V69" s="34" t="s">
        <v>2</v>
      </c>
      <c r="W69" s="34" t="s">
        <v>333</v>
      </c>
      <c r="X69" s="34" t="s">
        <v>333</v>
      </c>
      <c r="Y69" s="34" t="s">
        <v>333</v>
      </c>
      <c r="Z69" s="34" t="s">
        <v>27</v>
      </c>
      <c r="AA69" s="34" t="s">
        <v>44</v>
      </c>
      <c r="AB69" s="96">
        <v>1.2690355329949239</v>
      </c>
      <c r="AC69" s="34" t="s">
        <v>25</v>
      </c>
      <c r="AD69" s="34" t="s">
        <v>43</v>
      </c>
      <c r="AE69" s="96">
        <v>1.2690355329949239</v>
      </c>
      <c r="AF69" s="97">
        <v>10</v>
      </c>
      <c r="AG69" s="98">
        <v>0</v>
      </c>
      <c r="AH69" s="97">
        <v>0</v>
      </c>
      <c r="AI69" s="98" t="s">
        <v>333</v>
      </c>
      <c r="AJ69" s="97">
        <v>0</v>
      </c>
      <c r="AK69" s="97">
        <v>0</v>
      </c>
      <c r="AL69" s="97" t="s">
        <v>95</v>
      </c>
      <c r="AM69" s="96">
        <v>0</v>
      </c>
      <c r="AN69" s="96">
        <v>0</v>
      </c>
      <c r="AO69" s="99" t="s">
        <v>333</v>
      </c>
      <c r="AP69" s="99">
        <v>0</v>
      </c>
      <c r="AQ69" s="99" t="s">
        <v>333</v>
      </c>
      <c r="AR69" s="99">
        <v>0</v>
      </c>
      <c r="AS69" s="99">
        <v>0</v>
      </c>
      <c r="AT69" s="100" t="s">
        <v>99</v>
      </c>
      <c r="AU69" s="99">
        <v>0</v>
      </c>
      <c r="AV69" s="99">
        <v>0</v>
      </c>
      <c r="AW69" s="99">
        <v>0</v>
      </c>
      <c r="AX69" s="99">
        <v>0</v>
      </c>
      <c r="AY69" s="99">
        <v>0</v>
      </c>
      <c r="AZ69" s="99">
        <v>0</v>
      </c>
      <c r="BA69" s="101">
        <v>0</v>
      </c>
      <c r="BB69" s="101">
        <v>0</v>
      </c>
      <c r="BC69" s="102">
        <v>0</v>
      </c>
      <c r="BD69" s="102">
        <v>0</v>
      </c>
      <c r="BE69" s="97">
        <v>0</v>
      </c>
      <c r="BF69" s="97">
        <v>0</v>
      </c>
      <c r="BG69" s="96">
        <v>1.2690355329949239</v>
      </c>
      <c r="BH69" s="96">
        <v>1.2690355329949239</v>
      </c>
      <c r="BI69" s="97" t="s">
        <v>333</v>
      </c>
      <c r="CG69" t="s">
        <v>158</v>
      </c>
      <c r="CH69"/>
      <c r="CI69" s="44">
        <v>159.89847715736053</v>
      </c>
      <c r="CJ69" s="34"/>
      <c r="CK69" s="17" t="s">
        <v>164</v>
      </c>
      <c r="CL69" s="17" t="s">
        <v>157</v>
      </c>
      <c r="CM69" s="17">
        <f t="shared" si="8"/>
        <v>0</v>
      </c>
      <c r="CN69" s="34"/>
      <c r="CO69" s="34"/>
      <c r="CP69" s="34"/>
      <c r="CQ69" s="34"/>
      <c r="CR69" s="35"/>
      <c r="CS69" s="35"/>
      <c r="CT69" s="35"/>
      <c r="CU69" s="34"/>
      <c r="CV69" s="34"/>
      <c r="CW69" s="34"/>
    </row>
    <row r="70" spans="2:101" x14ac:dyDescent="0.35">
      <c r="B70" s="34">
        <v>68</v>
      </c>
      <c r="C70" s="34">
        <v>2023</v>
      </c>
      <c r="D70" s="34" t="s">
        <v>111</v>
      </c>
      <c r="E70" s="34">
        <v>46</v>
      </c>
      <c r="F70" s="34" t="s">
        <v>80</v>
      </c>
      <c r="G70" s="34" t="s">
        <v>158</v>
      </c>
      <c r="H70" s="34" t="s">
        <v>157</v>
      </c>
      <c r="I70" s="34" t="s">
        <v>85</v>
      </c>
      <c r="J70" s="34" t="s">
        <v>94</v>
      </c>
      <c r="K70" s="34" t="s">
        <v>335</v>
      </c>
      <c r="L70" s="34" t="s">
        <v>176</v>
      </c>
      <c r="M70" s="34" t="s">
        <v>260</v>
      </c>
      <c r="N70" s="95">
        <v>0</v>
      </c>
      <c r="O70" s="95">
        <v>0</v>
      </c>
      <c r="P70" s="95" t="s">
        <v>333</v>
      </c>
      <c r="Q70" s="95">
        <v>0</v>
      </c>
      <c r="R70" s="95" t="s">
        <v>333</v>
      </c>
      <c r="S70" s="95">
        <v>0</v>
      </c>
      <c r="T70" s="34" t="s">
        <v>36</v>
      </c>
      <c r="U70" s="34" t="s">
        <v>333</v>
      </c>
      <c r="V70" s="34" t="s">
        <v>2</v>
      </c>
      <c r="W70" s="34" t="s">
        <v>333</v>
      </c>
      <c r="X70" s="34" t="s">
        <v>333</v>
      </c>
      <c r="Y70" s="34" t="s">
        <v>333</v>
      </c>
      <c r="Z70" s="34" t="s">
        <v>34</v>
      </c>
      <c r="AA70" s="34" t="s">
        <v>43</v>
      </c>
      <c r="AB70" s="96">
        <v>1.2690355329949239</v>
      </c>
      <c r="AC70" s="34" t="s">
        <v>34</v>
      </c>
      <c r="AD70" s="34" t="s">
        <v>43</v>
      </c>
      <c r="AE70" s="96">
        <v>1.2690355329949239</v>
      </c>
      <c r="AF70" s="97">
        <v>10.499999999999998</v>
      </c>
      <c r="AG70" s="98">
        <v>0</v>
      </c>
      <c r="AH70" s="97">
        <v>0</v>
      </c>
      <c r="AI70" s="98" t="s">
        <v>333</v>
      </c>
      <c r="AJ70" s="97">
        <v>0</v>
      </c>
      <c r="AK70" s="97">
        <v>0</v>
      </c>
      <c r="AL70" s="97" t="s">
        <v>95</v>
      </c>
      <c r="AM70" s="96">
        <v>0</v>
      </c>
      <c r="AN70" s="96">
        <v>0</v>
      </c>
      <c r="AO70" s="99" t="s">
        <v>333</v>
      </c>
      <c r="AP70" s="99">
        <v>0</v>
      </c>
      <c r="AQ70" s="99" t="s">
        <v>333</v>
      </c>
      <c r="AR70" s="99">
        <v>0</v>
      </c>
      <c r="AS70" s="99">
        <v>0</v>
      </c>
      <c r="AT70" s="100" t="s">
        <v>99</v>
      </c>
      <c r="AU70" s="99">
        <v>0</v>
      </c>
      <c r="AV70" s="99">
        <v>0</v>
      </c>
      <c r="AW70" s="99">
        <v>0</v>
      </c>
      <c r="AX70" s="99">
        <v>0</v>
      </c>
      <c r="AY70" s="99">
        <v>0</v>
      </c>
      <c r="AZ70" s="99">
        <v>0</v>
      </c>
      <c r="BA70" s="101">
        <v>0</v>
      </c>
      <c r="BB70" s="101">
        <v>0</v>
      </c>
      <c r="BC70" s="102">
        <v>0</v>
      </c>
      <c r="BD70" s="102">
        <v>0</v>
      </c>
      <c r="BE70" s="97">
        <v>0</v>
      </c>
      <c r="BF70" s="97">
        <v>0</v>
      </c>
      <c r="BG70" s="96">
        <v>1.2690355329949239</v>
      </c>
      <c r="BH70" s="96">
        <v>1.2690355329949239</v>
      </c>
      <c r="BI70" s="97" t="s">
        <v>333</v>
      </c>
      <c r="CG70"/>
      <c r="CH70" t="s">
        <v>166</v>
      </c>
      <c r="CI70" s="44">
        <v>1.2690355329949239</v>
      </c>
      <c r="CJ70" s="34"/>
      <c r="CK70" s="17" t="s">
        <v>164</v>
      </c>
      <c r="CL70" s="17" t="s">
        <v>168</v>
      </c>
      <c r="CM70" s="17">
        <f t="shared" si="8"/>
        <v>0</v>
      </c>
      <c r="CN70" s="34"/>
      <c r="CO70" s="18" t="s">
        <v>113</v>
      </c>
      <c r="CP70" s="18" t="s">
        <v>4</v>
      </c>
      <c r="CQ70" s="34"/>
      <c r="CR70" s="34"/>
      <c r="CS70" s="34"/>
      <c r="CT70" s="34"/>
      <c r="CU70" s="34"/>
      <c r="CV70" s="34"/>
      <c r="CW70" s="34"/>
    </row>
    <row r="71" spans="2:101" x14ac:dyDescent="0.35">
      <c r="B71" s="34">
        <v>69</v>
      </c>
      <c r="C71" s="34">
        <v>2023</v>
      </c>
      <c r="D71" s="34" t="s">
        <v>111</v>
      </c>
      <c r="E71" s="34">
        <v>50</v>
      </c>
      <c r="F71" s="34" t="s">
        <v>81</v>
      </c>
      <c r="G71" s="34" t="s">
        <v>160</v>
      </c>
      <c r="H71" s="34" t="s">
        <v>157</v>
      </c>
      <c r="I71" s="34" t="s">
        <v>86</v>
      </c>
      <c r="J71" s="34" t="s">
        <v>94</v>
      </c>
      <c r="K71" s="34" t="s">
        <v>332</v>
      </c>
      <c r="L71" s="34" t="s">
        <v>179</v>
      </c>
      <c r="M71" s="34" t="s">
        <v>260</v>
      </c>
      <c r="N71" s="95">
        <v>0</v>
      </c>
      <c r="O71" s="95">
        <v>0</v>
      </c>
      <c r="P71" s="95" t="s">
        <v>333</v>
      </c>
      <c r="Q71" s="95">
        <v>0</v>
      </c>
      <c r="R71" s="95" t="s">
        <v>333</v>
      </c>
      <c r="S71" s="95">
        <v>0</v>
      </c>
      <c r="T71" s="34" t="s">
        <v>36</v>
      </c>
      <c r="U71" s="34" t="s">
        <v>333</v>
      </c>
      <c r="V71" s="34" t="s">
        <v>2</v>
      </c>
      <c r="W71" s="34" t="s">
        <v>333</v>
      </c>
      <c r="X71" s="34" t="s">
        <v>333</v>
      </c>
      <c r="Y71" s="34" t="s">
        <v>333</v>
      </c>
      <c r="Z71" s="34" t="s">
        <v>36</v>
      </c>
      <c r="AA71" s="34" t="s">
        <v>2</v>
      </c>
      <c r="AB71" s="96">
        <v>0</v>
      </c>
      <c r="AC71" s="34" t="s">
        <v>36</v>
      </c>
      <c r="AD71" s="34" t="s">
        <v>2</v>
      </c>
      <c r="AE71" s="96">
        <v>0</v>
      </c>
      <c r="AF71" s="97">
        <v>10.500000000000002</v>
      </c>
      <c r="AG71" s="98">
        <v>0</v>
      </c>
      <c r="AH71" s="97">
        <v>0</v>
      </c>
      <c r="AI71" s="98" t="s">
        <v>333</v>
      </c>
      <c r="AJ71" s="97">
        <v>0</v>
      </c>
      <c r="AK71" s="97">
        <v>0</v>
      </c>
      <c r="AL71" s="97" t="s">
        <v>95</v>
      </c>
      <c r="AM71" s="96">
        <v>0</v>
      </c>
      <c r="AN71" s="96">
        <v>0</v>
      </c>
      <c r="AO71" s="99" t="s">
        <v>333</v>
      </c>
      <c r="AP71" s="99">
        <v>0</v>
      </c>
      <c r="AQ71" s="99" t="s">
        <v>333</v>
      </c>
      <c r="AR71" s="99">
        <v>0</v>
      </c>
      <c r="AS71" s="99">
        <v>0</v>
      </c>
      <c r="AT71" s="100" t="s">
        <v>99</v>
      </c>
      <c r="AU71" s="99">
        <v>0</v>
      </c>
      <c r="AV71" s="99">
        <v>0</v>
      </c>
      <c r="AW71" s="99">
        <v>0</v>
      </c>
      <c r="AX71" s="99">
        <v>0</v>
      </c>
      <c r="AY71" s="99">
        <v>0</v>
      </c>
      <c r="AZ71" s="99">
        <v>0</v>
      </c>
      <c r="BA71" s="101">
        <v>0</v>
      </c>
      <c r="BB71" s="101">
        <v>0</v>
      </c>
      <c r="BC71" s="102">
        <v>0</v>
      </c>
      <c r="BD71" s="102">
        <v>0</v>
      </c>
      <c r="BE71" s="97">
        <v>0</v>
      </c>
      <c r="BF71" s="97">
        <v>0</v>
      </c>
      <c r="BG71" s="96">
        <v>1.2690355329949239</v>
      </c>
      <c r="BH71" s="96">
        <v>1.2690355329949239</v>
      </c>
      <c r="BI71" s="97" t="s">
        <v>333</v>
      </c>
      <c r="CG71"/>
      <c r="CH71" t="s">
        <v>157</v>
      </c>
      <c r="CI71" s="44">
        <v>158.6294416243656</v>
      </c>
      <c r="CJ71" s="34"/>
      <c r="CK71" s="17" t="s">
        <v>164</v>
      </c>
      <c r="CL71" s="17" t="s">
        <v>167</v>
      </c>
      <c r="CM71" s="17">
        <f t="shared" si="8"/>
        <v>0</v>
      </c>
      <c r="CN71" s="34"/>
      <c r="CO71" s="17" t="s">
        <v>157</v>
      </c>
      <c r="CP71" s="17">
        <f t="shared" ref="CP71:CP78" si="9">SUMIFS($CM$61:$CM$124,$CL$61:$CL$124,CO71)</f>
        <v>248.73096446700524</v>
      </c>
      <c r="CQ71" s="34"/>
      <c r="CR71" s="34"/>
      <c r="CS71" s="34"/>
      <c r="CT71" s="34"/>
      <c r="CU71" s="34"/>
      <c r="CV71" s="34"/>
      <c r="CW71" s="34"/>
    </row>
    <row r="72" spans="2:101" x14ac:dyDescent="0.35">
      <c r="B72" s="34">
        <v>70</v>
      </c>
      <c r="C72" s="34">
        <v>2023</v>
      </c>
      <c r="D72" s="34" t="s">
        <v>111</v>
      </c>
      <c r="E72" s="34">
        <v>40</v>
      </c>
      <c r="F72" s="34" t="s">
        <v>80</v>
      </c>
      <c r="G72" s="34" t="s">
        <v>158</v>
      </c>
      <c r="H72" s="34" t="s">
        <v>157</v>
      </c>
      <c r="I72" s="34" t="s">
        <v>85</v>
      </c>
      <c r="J72" s="34" t="s">
        <v>90</v>
      </c>
      <c r="K72" s="34" t="s">
        <v>332</v>
      </c>
      <c r="L72" s="34" t="s">
        <v>173</v>
      </c>
      <c r="M72" s="34" t="s">
        <v>260</v>
      </c>
      <c r="N72" s="95">
        <v>0</v>
      </c>
      <c r="O72" s="95">
        <v>0</v>
      </c>
      <c r="P72" s="95" t="s">
        <v>333</v>
      </c>
      <c r="Q72" s="95">
        <v>0</v>
      </c>
      <c r="R72" s="95" t="s">
        <v>333</v>
      </c>
      <c r="S72" s="95">
        <v>0</v>
      </c>
      <c r="T72" s="34" t="s">
        <v>36</v>
      </c>
      <c r="U72" s="34" t="s">
        <v>333</v>
      </c>
      <c r="V72" s="34" t="s">
        <v>2</v>
      </c>
      <c r="W72" s="34" t="s">
        <v>333</v>
      </c>
      <c r="X72" s="34" t="s">
        <v>333</v>
      </c>
      <c r="Y72" s="34" t="s">
        <v>333</v>
      </c>
      <c r="Z72" s="34" t="s">
        <v>25</v>
      </c>
      <c r="AA72" s="34" t="s">
        <v>43</v>
      </c>
      <c r="AB72" s="96">
        <v>1.2690355329949239</v>
      </c>
      <c r="AC72" s="34" t="s">
        <v>25</v>
      </c>
      <c r="AD72" s="34" t="s">
        <v>43</v>
      </c>
      <c r="AE72" s="96">
        <v>1.2690355329949239</v>
      </c>
      <c r="AF72" s="97">
        <v>11</v>
      </c>
      <c r="AG72" s="98">
        <v>0</v>
      </c>
      <c r="AH72" s="97">
        <v>0</v>
      </c>
      <c r="AI72" s="98" t="s">
        <v>333</v>
      </c>
      <c r="AJ72" s="97">
        <v>0</v>
      </c>
      <c r="AK72" s="97">
        <v>0</v>
      </c>
      <c r="AL72" s="97" t="s">
        <v>95</v>
      </c>
      <c r="AM72" s="96">
        <v>0</v>
      </c>
      <c r="AN72" s="96">
        <v>0</v>
      </c>
      <c r="AO72" s="99" t="s">
        <v>333</v>
      </c>
      <c r="AP72" s="99">
        <v>0</v>
      </c>
      <c r="AQ72" s="99" t="s">
        <v>333</v>
      </c>
      <c r="AR72" s="99">
        <v>0</v>
      </c>
      <c r="AS72" s="99">
        <v>0</v>
      </c>
      <c r="AT72" s="100" t="s">
        <v>99</v>
      </c>
      <c r="AU72" s="99">
        <v>0</v>
      </c>
      <c r="AV72" s="99">
        <v>0</v>
      </c>
      <c r="AW72" s="99">
        <v>0</v>
      </c>
      <c r="AX72" s="99">
        <v>0</v>
      </c>
      <c r="AY72" s="99">
        <v>0</v>
      </c>
      <c r="AZ72" s="99">
        <v>0</v>
      </c>
      <c r="BA72" s="101">
        <v>0</v>
      </c>
      <c r="BB72" s="101">
        <v>0</v>
      </c>
      <c r="BC72" s="102">
        <v>0</v>
      </c>
      <c r="BD72" s="102">
        <v>0</v>
      </c>
      <c r="BE72" s="97">
        <v>0</v>
      </c>
      <c r="BF72" s="97">
        <v>0</v>
      </c>
      <c r="BG72" s="96">
        <v>1.2690355329949239</v>
      </c>
      <c r="BH72" s="96">
        <v>1.2690355329949239</v>
      </c>
      <c r="BI72" s="97" t="s">
        <v>333</v>
      </c>
      <c r="CG72" t="s">
        <v>204</v>
      </c>
      <c r="CH72"/>
      <c r="CI72" s="44">
        <v>250.00000000000017</v>
      </c>
      <c r="CJ72" s="34"/>
      <c r="CK72" s="17" t="s">
        <v>164</v>
      </c>
      <c r="CL72" s="17" t="s">
        <v>166</v>
      </c>
      <c r="CM72" s="17">
        <f t="shared" si="8"/>
        <v>0</v>
      </c>
      <c r="CN72" s="34"/>
      <c r="CO72" s="17" t="s">
        <v>166</v>
      </c>
      <c r="CP72" s="17">
        <f t="shared" si="9"/>
        <v>1.2690355329949239</v>
      </c>
      <c r="CQ72" s="34"/>
      <c r="CR72" s="34"/>
      <c r="CS72" s="34"/>
      <c r="CT72" s="34"/>
      <c r="CU72" s="34"/>
      <c r="CV72" s="34"/>
      <c r="CW72" s="34"/>
    </row>
    <row r="73" spans="2:101" x14ac:dyDescent="0.35">
      <c r="B73" s="34">
        <v>71</v>
      </c>
      <c r="C73" s="34">
        <v>2023</v>
      </c>
      <c r="D73" s="34" t="s">
        <v>110</v>
      </c>
      <c r="E73" s="34">
        <v>49</v>
      </c>
      <c r="F73" s="34" t="s">
        <v>80</v>
      </c>
      <c r="G73" s="34" t="s">
        <v>160</v>
      </c>
      <c r="H73" s="34" t="s">
        <v>157</v>
      </c>
      <c r="I73" s="34" t="s">
        <v>86</v>
      </c>
      <c r="J73" s="34" t="s">
        <v>92</v>
      </c>
      <c r="K73" s="34" t="s">
        <v>332</v>
      </c>
      <c r="L73" s="34" t="s">
        <v>177</v>
      </c>
      <c r="M73" s="34" t="s">
        <v>260</v>
      </c>
      <c r="N73" s="95">
        <v>0</v>
      </c>
      <c r="O73" s="95">
        <v>0</v>
      </c>
      <c r="P73" s="95" t="s">
        <v>333</v>
      </c>
      <c r="Q73" s="95">
        <v>0</v>
      </c>
      <c r="R73" s="95" t="s">
        <v>333</v>
      </c>
      <c r="S73" s="95">
        <v>0</v>
      </c>
      <c r="T73" s="34" t="s">
        <v>36</v>
      </c>
      <c r="U73" s="34" t="s">
        <v>333</v>
      </c>
      <c r="V73" s="34" t="s">
        <v>2</v>
      </c>
      <c r="W73" s="34" t="s">
        <v>333</v>
      </c>
      <c r="X73" s="34" t="s">
        <v>333</v>
      </c>
      <c r="Y73" s="34" t="s">
        <v>333</v>
      </c>
      <c r="Z73" s="34" t="s">
        <v>28</v>
      </c>
      <c r="AA73" s="34" t="s">
        <v>43</v>
      </c>
      <c r="AB73" s="96">
        <v>1.2690355329949239</v>
      </c>
      <c r="AC73" s="34" t="s">
        <v>28</v>
      </c>
      <c r="AD73" s="34" t="s">
        <v>43</v>
      </c>
      <c r="AE73" s="96">
        <v>1.2690355329949239</v>
      </c>
      <c r="AF73" s="97">
        <v>11</v>
      </c>
      <c r="AG73" s="98">
        <v>0</v>
      </c>
      <c r="AH73" s="97">
        <v>0</v>
      </c>
      <c r="AI73" s="98" t="s">
        <v>333</v>
      </c>
      <c r="AJ73" s="97">
        <v>0</v>
      </c>
      <c r="AK73" s="97">
        <v>0</v>
      </c>
      <c r="AL73" s="97" t="s">
        <v>95</v>
      </c>
      <c r="AM73" s="96">
        <v>0</v>
      </c>
      <c r="AN73" s="96">
        <v>0</v>
      </c>
      <c r="AO73" s="99" t="s">
        <v>333</v>
      </c>
      <c r="AP73" s="99">
        <v>0</v>
      </c>
      <c r="AQ73" s="99" t="s">
        <v>333</v>
      </c>
      <c r="AR73" s="99">
        <v>0</v>
      </c>
      <c r="AS73" s="99">
        <v>0</v>
      </c>
      <c r="AT73" s="100" t="s">
        <v>99</v>
      </c>
      <c r="AU73" s="99">
        <v>0</v>
      </c>
      <c r="AV73" s="99">
        <v>0</v>
      </c>
      <c r="AW73" s="99">
        <v>0</v>
      </c>
      <c r="AX73" s="99">
        <v>0</v>
      </c>
      <c r="AY73" s="99">
        <v>0</v>
      </c>
      <c r="AZ73" s="99">
        <v>0</v>
      </c>
      <c r="BA73" s="101">
        <v>0</v>
      </c>
      <c r="BB73" s="101">
        <v>0</v>
      </c>
      <c r="BC73" s="102">
        <v>0</v>
      </c>
      <c r="BD73" s="102">
        <v>0</v>
      </c>
      <c r="BE73" s="97">
        <v>0</v>
      </c>
      <c r="BF73" s="97">
        <v>0</v>
      </c>
      <c r="BG73" s="96">
        <v>1.2690355329949239</v>
      </c>
      <c r="BH73" s="96">
        <v>1.2690355329949239</v>
      </c>
      <c r="BI73" s="97" t="s">
        <v>333</v>
      </c>
      <c r="CG73"/>
      <c r="CH73"/>
      <c r="CI73"/>
      <c r="CJ73" s="34"/>
      <c r="CK73" s="17" t="s">
        <v>164</v>
      </c>
      <c r="CL73" s="17" t="s">
        <v>171</v>
      </c>
      <c r="CM73" s="17">
        <f t="shared" si="8"/>
        <v>0</v>
      </c>
      <c r="CN73" s="34"/>
      <c r="CO73" s="17" t="s">
        <v>168</v>
      </c>
      <c r="CP73" s="17">
        <f t="shared" si="9"/>
        <v>0</v>
      </c>
      <c r="CQ73" s="34"/>
      <c r="CR73" s="34"/>
      <c r="CS73" s="34"/>
      <c r="CT73" s="34"/>
      <c r="CU73" s="34"/>
      <c r="CV73" s="34"/>
      <c r="CW73" s="34"/>
    </row>
    <row r="74" spans="2:101" x14ac:dyDescent="0.35">
      <c r="B74" s="34">
        <v>72</v>
      </c>
      <c r="C74" s="34">
        <v>2023</v>
      </c>
      <c r="D74" s="34" t="s">
        <v>110</v>
      </c>
      <c r="E74" s="34">
        <v>33</v>
      </c>
      <c r="F74" s="34" t="s">
        <v>79</v>
      </c>
      <c r="G74" s="34" t="s">
        <v>158</v>
      </c>
      <c r="H74" s="34" t="s">
        <v>157</v>
      </c>
      <c r="I74" s="34" t="s">
        <v>85</v>
      </c>
      <c r="J74" s="34" t="s">
        <v>92</v>
      </c>
      <c r="K74" s="34" t="s">
        <v>332</v>
      </c>
      <c r="L74" s="34" t="s">
        <v>182</v>
      </c>
      <c r="M74" s="34" t="s">
        <v>260</v>
      </c>
      <c r="N74" s="95">
        <v>0</v>
      </c>
      <c r="O74" s="95">
        <v>0</v>
      </c>
      <c r="P74" s="95" t="s">
        <v>333</v>
      </c>
      <c r="Q74" s="95">
        <v>0</v>
      </c>
      <c r="R74" s="95" t="s">
        <v>333</v>
      </c>
      <c r="S74" s="95">
        <v>0</v>
      </c>
      <c r="T74" s="34" t="s">
        <v>36</v>
      </c>
      <c r="U74" s="34" t="s">
        <v>333</v>
      </c>
      <c r="V74" s="34" t="s">
        <v>2</v>
      </c>
      <c r="W74" s="34" t="s">
        <v>333</v>
      </c>
      <c r="X74" s="34" t="s">
        <v>333</v>
      </c>
      <c r="Y74" s="34" t="s">
        <v>333</v>
      </c>
      <c r="Z74" s="34" t="s">
        <v>36</v>
      </c>
      <c r="AA74" s="34" t="s">
        <v>2</v>
      </c>
      <c r="AB74" s="96">
        <v>0</v>
      </c>
      <c r="AC74" s="34" t="s">
        <v>36</v>
      </c>
      <c r="AD74" s="34" t="s">
        <v>2</v>
      </c>
      <c r="AE74" s="96">
        <v>0</v>
      </c>
      <c r="AF74" s="97">
        <v>15</v>
      </c>
      <c r="AG74" s="98">
        <v>0</v>
      </c>
      <c r="AH74" s="97">
        <v>0</v>
      </c>
      <c r="AI74" s="98" t="s">
        <v>333</v>
      </c>
      <c r="AJ74" s="97">
        <v>0</v>
      </c>
      <c r="AK74" s="97">
        <v>0</v>
      </c>
      <c r="AL74" s="97" t="s">
        <v>95</v>
      </c>
      <c r="AM74" s="96">
        <v>0</v>
      </c>
      <c r="AN74" s="96">
        <v>0</v>
      </c>
      <c r="AO74" s="99" t="s">
        <v>333</v>
      </c>
      <c r="AP74" s="99">
        <v>0</v>
      </c>
      <c r="AQ74" s="99" t="s">
        <v>333</v>
      </c>
      <c r="AR74" s="99">
        <v>0</v>
      </c>
      <c r="AS74" s="99">
        <v>0</v>
      </c>
      <c r="AT74" s="100" t="s">
        <v>99</v>
      </c>
      <c r="AU74" s="99">
        <v>0</v>
      </c>
      <c r="AV74" s="99">
        <v>0</v>
      </c>
      <c r="AW74" s="99">
        <v>0</v>
      </c>
      <c r="AX74" s="99">
        <v>0</v>
      </c>
      <c r="AY74" s="99">
        <v>0</v>
      </c>
      <c r="AZ74" s="99">
        <v>0</v>
      </c>
      <c r="BA74" s="101">
        <v>0</v>
      </c>
      <c r="BB74" s="101">
        <v>0</v>
      </c>
      <c r="BC74" s="102">
        <v>0</v>
      </c>
      <c r="BD74" s="102">
        <v>0</v>
      </c>
      <c r="BE74" s="97">
        <v>0</v>
      </c>
      <c r="BF74" s="97">
        <v>0</v>
      </c>
      <c r="BG74" s="96">
        <v>1.2690355329949239</v>
      </c>
      <c r="BH74" s="96">
        <v>1.2690355329949239</v>
      </c>
      <c r="BI74" s="97" t="s">
        <v>333</v>
      </c>
      <c r="CG74"/>
      <c r="CH74"/>
      <c r="CI74"/>
      <c r="CJ74" s="34"/>
      <c r="CK74" s="17" t="s">
        <v>164</v>
      </c>
      <c r="CL74" s="17" t="s">
        <v>170</v>
      </c>
      <c r="CM74" s="17">
        <f t="shared" si="8"/>
        <v>0</v>
      </c>
      <c r="CN74" s="34"/>
      <c r="CO74" s="17" t="s">
        <v>167</v>
      </c>
      <c r="CP74" s="17">
        <f t="shared" si="9"/>
        <v>0</v>
      </c>
      <c r="CQ74" s="34"/>
      <c r="CR74" s="34"/>
      <c r="CS74" s="34"/>
      <c r="CT74" s="34"/>
      <c r="CU74" s="34"/>
      <c r="CV74" s="34"/>
      <c r="CW74" s="34"/>
    </row>
    <row r="75" spans="2:101" x14ac:dyDescent="0.35">
      <c r="B75" s="34">
        <v>73</v>
      </c>
      <c r="C75" s="34">
        <v>2023</v>
      </c>
      <c r="D75" s="34" t="s">
        <v>111</v>
      </c>
      <c r="E75" s="34">
        <v>57</v>
      </c>
      <c r="F75" s="34" t="s">
        <v>81</v>
      </c>
      <c r="G75" s="34" t="s">
        <v>158</v>
      </c>
      <c r="H75" s="34" t="s">
        <v>157</v>
      </c>
      <c r="I75" s="34" t="s">
        <v>87</v>
      </c>
      <c r="J75" s="34" t="s">
        <v>92</v>
      </c>
      <c r="K75" s="34" t="s">
        <v>332</v>
      </c>
      <c r="L75" s="34" t="s">
        <v>177</v>
      </c>
      <c r="M75" s="34" t="s">
        <v>478</v>
      </c>
      <c r="N75" s="95">
        <v>0.35416666666666669</v>
      </c>
      <c r="O75" s="95">
        <v>0.36458333333333331</v>
      </c>
      <c r="P75" s="95" t="s">
        <v>61</v>
      </c>
      <c r="Q75" s="95">
        <v>0.75</v>
      </c>
      <c r="R75" s="95" t="s">
        <v>71</v>
      </c>
      <c r="S75" s="95">
        <v>0.76041666666666663</v>
      </c>
      <c r="T75" s="34" t="s">
        <v>155</v>
      </c>
      <c r="U75" s="34" t="s">
        <v>333</v>
      </c>
      <c r="V75" s="34" t="s">
        <v>155</v>
      </c>
      <c r="W75" s="34" t="s">
        <v>333</v>
      </c>
      <c r="X75" s="34" t="s">
        <v>333</v>
      </c>
      <c r="Y75" s="34" t="s">
        <v>333</v>
      </c>
      <c r="Z75" s="34" t="s">
        <v>155</v>
      </c>
      <c r="AA75" s="34" t="s">
        <v>155</v>
      </c>
      <c r="AB75" s="96">
        <v>0</v>
      </c>
      <c r="AC75" s="34" t="s">
        <v>155</v>
      </c>
      <c r="AD75" s="34" t="s">
        <v>155</v>
      </c>
      <c r="AE75" s="96">
        <v>0</v>
      </c>
      <c r="AF75" s="97">
        <v>9.25</v>
      </c>
      <c r="AG75" s="98">
        <v>0</v>
      </c>
      <c r="AH75" s="97">
        <v>0</v>
      </c>
      <c r="AI75" s="98" t="s">
        <v>333</v>
      </c>
      <c r="AJ75" s="97">
        <v>14.999999999999947</v>
      </c>
      <c r="AK75" s="97">
        <v>19.035532994923791</v>
      </c>
      <c r="AL75" s="97" t="s">
        <v>95</v>
      </c>
      <c r="AM75" s="96">
        <v>2.5380710659898478</v>
      </c>
      <c r="AN75" s="96">
        <v>0</v>
      </c>
      <c r="AO75" s="99" t="s">
        <v>333</v>
      </c>
      <c r="AP75" s="99">
        <v>0</v>
      </c>
      <c r="AQ75" s="99" t="s">
        <v>333</v>
      </c>
      <c r="AR75" s="99">
        <v>0.84999999999999687</v>
      </c>
      <c r="AS75" s="99">
        <v>1.0786802030456812</v>
      </c>
      <c r="AT75" s="100" t="s">
        <v>99</v>
      </c>
      <c r="AU75" s="99">
        <v>0</v>
      </c>
      <c r="AV75" s="99">
        <v>0</v>
      </c>
      <c r="AW75" s="99">
        <v>0</v>
      </c>
      <c r="AX75" s="99">
        <v>0</v>
      </c>
      <c r="AY75" s="99">
        <v>5.1041666666666483</v>
      </c>
      <c r="AZ75" s="99">
        <v>6.4773688663282343</v>
      </c>
      <c r="BA75" s="101">
        <v>0</v>
      </c>
      <c r="BB75" s="101">
        <v>0</v>
      </c>
      <c r="BC75" s="102">
        <v>0</v>
      </c>
      <c r="BD75" s="102">
        <v>0</v>
      </c>
      <c r="BE75" s="97">
        <v>29.999999999999893</v>
      </c>
      <c r="BF75" s="97">
        <v>38.071065989847583</v>
      </c>
      <c r="BG75" s="96">
        <v>1.2690355329949239</v>
      </c>
      <c r="BH75" s="96">
        <v>1.2690355329949239</v>
      </c>
      <c r="BI75" s="97" t="s">
        <v>333</v>
      </c>
      <c r="CG75"/>
      <c r="CH75"/>
      <c r="CI75"/>
      <c r="CJ75" s="34"/>
      <c r="CK75" s="17" t="s">
        <v>164</v>
      </c>
      <c r="CL75" s="17" t="s">
        <v>172</v>
      </c>
      <c r="CM75" s="17">
        <f t="shared" si="8"/>
        <v>0</v>
      </c>
      <c r="CN75" s="34"/>
      <c r="CO75" s="17" t="s">
        <v>171</v>
      </c>
      <c r="CP75" s="17">
        <f t="shared" si="9"/>
        <v>0</v>
      </c>
      <c r="CQ75" s="34"/>
      <c r="CR75" s="34"/>
      <c r="CS75" s="34"/>
      <c r="CT75" s="34"/>
      <c r="CU75" s="34"/>
      <c r="CV75" s="34"/>
      <c r="CW75" s="34"/>
    </row>
    <row r="76" spans="2:101" x14ac:dyDescent="0.35">
      <c r="B76" s="34">
        <v>74</v>
      </c>
      <c r="C76" s="34">
        <v>2023</v>
      </c>
      <c r="D76" s="34" t="s">
        <v>111</v>
      </c>
      <c r="E76" s="34">
        <v>43</v>
      </c>
      <c r="F76" s="34" t="s">
        <v>80</v>
      </c>
      <c r="G76" s="34" t="s">
        <v>158</v>
      </c>
      <c r="H76" s="34" t="s">
        <v>157</v>
      </c>
      <c r="I76" s="34" t="s">
        <v>86</v>
      </c>
      <c r="J76" s="34" t="s">
        <v>92</v>
      </c>
      <c r="K76" s="34" t="s">
        <v>332</v>
      </c>
      <c r="L76" s="34" t="s">
        <v>174</v>
      </c>
      <c r="M76" s="34" t="s">
        <v>260</v>
      </c>
      <c r="N76" s="95">
        <v>0</v>
      </c>
      <c r="O76" s="95">
        <v>0</v>
      </c>
      <c r="P76" s="95" t="s">
        <v>333</v>
      </c>
      <c r="Q76" s="95">
        <v>0</v>
      </c>
      <c r="R76" s="95" t="s">
        <v>333</v>
      </c>
      <c r="S76" s="95">
        <v>0</v>
      </c>
      <c r="T76" s="34" t="s">
        <v>36</v>
      </c>
      <c r="U76" s="34" t="s">
        <v>333</v>
      </c>
      <c r="V76" s="34" t="s">
        <v>2</v>
      </c>
      <c r="W76" s="34" t="s">
        <v>333</v>
      </c>
      <c r="X76" s="34" t="s">
        <v>333</v>
      </c>
      <c r="Y76" s="34" t="s">
        <v>333</v>
      </c>
      <c r="Z76" s="34" t="s">
        <v>27</v>
      </c>
      <c r="AA76" s="34" t="s">
        <v>44</v>
      </c>
      <c r="AB76" s="96">
        <v>1.2690355329949239</v>
      </c>
      <c r="AC76" s="34" t="s">
        <v>33</v>
      </c>
      <c r="AD76" s="34" t="s">
        <v>46</v>
      </c>
      <c r="AE76" s="96">
        <v>1.2690355329949239</v>
      </c>
      <c r="AF76" s="97">
        <v>10.500000000000002</v>
      </c>
      <c r="AG76" s="98">
        <v>0</v>
      </c>
      <c r="AH76" s="97">
        <v>0</v>
      </c>
      <c r="AI76" s="98" t="s">
        <v>333</v>
      </c>
      <c r="AJ76" s="97">
        <v>0</v>
      </c>
      <c r="AK76" s="97">
        <v>0</v>
      </c>
      <c r="AL76" s="97" t="s">
        <v>95</v>
      </c>
      <c r="AM76" s="96">
        <v>0</v>
      </c>
      <c r="AN76" s="96">
        <v>0</v>
      </c>
      <c r="AO76" s="99" t="s">
        <v>333</v>
      </c>
      <c r="AP76" s="99">
        <v>0</v>
      </c>
      <c r="AQ76" s="99" t="s">
        <v>333</v>
      </c>
      <c r="AR76" s="99">
        <v>0</v>
      </c>
      <c r="AS76" s="99">
        <v>0</v>
      </c>
      <c r="AT76" s="100" t="s">
        <v>99</v>
      </c>
      <c r="AU76" s="99">
        <v>0</v>
      </c>
      <c r="AV76" s="99">
        <v>0</v>
      </c>
      <c r="AW76" s="99">
        <v>0</v>
      </c>
      <c r="AX76" s="99">
        <v>0</v>
      </c>
      <c r="AY76" s="99">
        <v>0</v>
      </c>
      <c r="AZ76" s="99">
        <v>0</v>
      </c>
      <c r="BA76" s="101">
        <v>0</v>
      </c>
      <c r="BB76" s="101">
        <v>0</v>
      </c>
      <c r="BC76" s="102">
        <v>0</v>
      </c>
      <c r="BD76" s="102">
        <v>0</v>
      </c>
      <c r="BE76" s="97">
        <v>0</v>
      </c>
      <c r="BF76" s="97">
        <v>0</v>
      </c>
      <c r="BG76" s="96">
        <v>1.2690355329949239</v>
      </c>
      <c r="BH76" s="96">
        <v>1.2690355329949239</v>
      </c>
      <c r="BI76" s="97" t="s">
        <v>333</v>
      </c>
      <c r="CG76"/>
      <c r="CH76"/>
      <c r="CI76"/>
      <c r="CJ76" s="34"/>
      <c r="CK76" s="17" t="s">
        <v>164</v>
      </c>
      <c r="CL76" s="17" t="s">
        <v>169</v>
      </c>
      <c r="CM76" s="17">
        <f t="shared" si="8"/>
        <v>0</v>
      </c>
      <c r="CN76" s="34"/>
      <c r="CO76" s="17" t="s">
        <v>170</v>
      </c>
      <c r="CP76" s="17">
        <f t="shared" si="9"/>
        <v>0</v>
      </c>
      <c r="CQ76" s="34"/>
      <c r="CR76" s="34"/>
      <c r="CS76" s="34"/>
      <c r="CT76" s="34"/>
      <c r="CU76" s="34"/>
      <c r="CV76" s="34"/>
      <c r="CW76" s="34"/>
    </row>
    <row r="77" spans="2:101" x14ac:dyDescent="0.35">
      <c r="B77" s="34">
        <v>75</v>
      </c>
      <c r="C77" s="34">
        <v>2023</v>
      </c>
      <c r="D77" s="34" t="s">
        <v>111</v>
      </c>
      <c r="E77" s="34">
        <v>29</v>
      </c>
      <c r="F77" s="34" t="s">
        <v>78</v>
      </c>
      <c r="G77" s="34" t="s">
        <v>158</v>
      </c>
      <c r="H77" s="34" t="s">
        <v>157</v>
      </c>
      <c r="I77" s="34" t="s">
        <v>87</v>
      </c>
      <c r="J77" s="34" t="s">
        <v>91</v>
      </c>
      <c r="K77" s="34" t="s">
        <v>332</v>
      </c>
      <c r="L77" s="34" t="s">
        <v>173</v>
      </c>
      <c r="M77" s="34" t="s">
        <v>260</v>
      </c>
      <c r="N77" s="95">
        <v>0.33333333333333331</v>
      </c>
      <c r="O77" s="95">
        <v>0.375</v>
      </c>
      <c r="P77" s="95" t="s">
        <v>62</v>
      </c>
      <c r="Q77" s="95">
        <v>0.70833333333333337</v>
      </c>
      <c r="R77" s="95" t="s">
        <v>70</v>
      </c>
      <c r="S77" s="95">
        <v>0.75</v>
      </c>
      <c r="T77" s="34" t="s">
        <v>31</v>
      </c>
      <c r="U77" s="34" t="s">
        <v>49</v>
      </c>
      <c r="V77" s="34" t="s">
        <v>45</v>
      </c>
      <c r="W77" s="34" t="s">
        <v>333</v>
      </c>
      <c r="X77" s="34" t="s">
        <v>333</v>
      </c>
      <c r="Y77" s="34" t="s">
        <v>333</v>
      </c>
      <c r="Z77" s="34" t="s">
        <v>30</v>
      </c>
      <c r="AA77" s="34" t="s">
        <v>43</v>
      </c>
      <c r="AB77" s="96">
        <v>1.2690355329949239</v>
      </c>
      <c r="AC77" s="34" t="s">
        <v>30</v>
      </c>
      <c r="AD77" s="34" t="s">
        <v>43</v>
      </c>
      <c r="AE77" s="96">
        <v>1.2690355329949239</v>
      </c>
      <c r="AF77" s="97">
        <v>8</v>
      </c>
      <c r="AG77" s="98">
        <v>0</v>
      </c>
      <c r="AH77" s="97">
        <v>0</v>
      </c>
      <c r="AI77" s="98" t="s">
        <v>333</v>
      </c>
      <c r="AJ77" s="97">
        <v>59.999999999999986</v>
      </c>
      <c r="AK77" s="97">
        <v>76.142131979695421</v>
      </c>
      <c r="AL77" s="97" t="s">
        <v>96</v>
      </c>
      <c r="AM77" s="96">
        <v>2.5380710659898478</v>
      </c>
      <c r="AN77" s="96">
        <v>0</v>
      </c>
      <c r="AO77" s="99" t="s">
        <v>333</v>
      </c>
      <c r="AP77" s="99">
        <v>0</v>
      </c>
      <c r="AQ77" s="99" t="s">
        <v>333</v>
      </c>
      <c r="AR77" s="99">
        <v>22</v>
      </c>
      <c r="AS77" s="99">
        <v>27.918781725888326</v>
      </c>
      <c r="AT77" s="100" t="s">
        <v>103</v>
      </c>
      <c r="AU77" s="99">
        <v>391.06246666666664</v>
      </c>
      <c r="AV77" s="99">
        <v>496.27216582064295</v>
      </c>
      <c r="AW77" s="99">
        <v>51.333333333333329</v>
      </c>
      <c r="AX77" s="99">
        <v>65.143824027072753</v>
      </c>
      <c r="AY77" s="99">
        <v>20.416666666666661</v>
      </c>
      <c r="AZ77" s="99">
        <v>25.909475465313022</v>
      </c>
      <c r="BA77" s="101">
        <v>1225000</v>
      </c>
      <c r="BB77" s="101">
        <v>1554568.5279187819</v>
      </c>
      <c r="BC77" s="102">
        <v>2.5520833333333333E-2</v>
      </c>
      <c r="BD77" s="102">
        <v>3.2386844331641289E-2</v>
      </c>
      <c r="BE77" s="97">
        <v>0</v>
      </c>
      <c r="BF77" s="97">
        <v>0</v>
      </c>
      <c r="BG77" s="96">
        <v>1.2690355329949239</v>
      </c>
      <c r="BH77" s="96">
        <v>1.2690355329949239</v>
      </c>
      <c r="BI77" s="97" t="s">
        <v>333</v>
      </c>
      <c r="CG77"/>
      <c r="CH77"/>
      <c r="CI77"/>
      <c r="CJ77" s="34"/>
      <c r="CK77" s="17" t="s">
        <v>162</v>
      </c>
      <c r="CL77" s="17" t="s">
        <v>157</v>
      </c>
      <c r="CM77" s="17">
        <f t="shared" si="8"/>
        <v>2.5380710659898478</v>
      </c>
      <c r="CN77" s="34"/>
      <c r="CO77" s="17" t="s">
        <v>172</v>
      </c>
      <c r="CP77" s="17">
        <f t="shared" si="9"/>
        <v>0</v>
      </c>
      <c r="CQ77" s="34"/>
      <c r="CR77" s="34"/>
      <c r="CS77" s="34"/>
      <c r="CT77" s="34"/>
      <c r="CU77" s="34"/>
      <c r="CV77" s="34"/>
      <c r="CW77" s="34"/>
    </row>
    <row r="78" spans="2:101" x14ac:dyDescent="0.35">
      <c r="B78" s="34">
        <v>76</v>
      </c>
      <c r="C78" s="34">
        <v>2023</v>
      </c>
      <c r="D78" s="34" t="s">
        <v>111</v>
      </c>
      <c r="E78" s="34">
        <v>31</v>
      </c>
      <c r="F78" s="34" t="s">
        <v>79</v>
      </c>
      <c r="G78" s="34" t="s">
        <v>158</v>
      </c>
      <c r="H78" s="34" t="s">
        <v>157</v>
      </c>
      <c r="I78" s="34" t="s">
        <v>85</v>
      </c>
      <c r="J78" s="34" t="s">
        <v>90</v>
      </c>
      <c r="K78" s="34" t="s">
        <v>332</v>
      </c>
      <c r="L78" s="34" t="s">
        <v>178</v>
      </c>
      <c r="M78" s="34" t="s">
        <v>260</v>
      </c>
      <c r="N78" s="95">
        <v>0.4375</v>
      </c>
      <c r="O78" s="95">
        <v>0.45833333333333331</v>
      </c>
      <c r="P78" s="95" t="s">
        <v>64</v>
      </c>
      <c r="Q78" s="95">
        <v>0.64583333333333337</v>
      </c>
      <c r="R78" s="95" t="s">
        <v>68</v>
      </c>
      <c r="S78" s="95">
        <v>0.66666666666666663</v>
      </c>
      <c r="T78" s="34" t="s">
        <v>29</v>
      </c>
      <c r="U78" s="34" t="s">
        <v>49</v>
      </c>
      <c r="V78" s="34" t="s">
        <v>44</v>
      </c>
      <c r="W78" s="34" t="s">
        <v>333</v>
      </c>
      <c r="X78" s="34" t="s">
        <v>333</v>
      </c>
      <c r="Y78" s="34" t="s">
        <v>333</v>
      </c>
      <c r="Z78" s="34" t="s">
        <v>29</v>
      </c>
      <c r="AA78" s="34" t="s">
        <v>44</v>
      </c>
      <c r="AB78" s="96">
        <v>0</v>
      </c>
      <c r="AC78" s="34" t="s">
        <v>29</v>
      </c>
      <c r="AD78" s="34" t="s">
        <v>44</v>
      </c>
      <c r="AE78" s="96">
        <v>0</v>
      </c>
      <c r="AF78" s="97">
        <v>4.5000000000000018</v>
      </c>
      <c r="AG78" s="98">
        <v>0</v>
      </c>
      <c r="AH78" s="97">
        <v>0</v>
      </c>
      <c r="AI78" s="98" t="s">
        <v>333</v>
      </c>
      <c r="AJ78" s="97">
        <v>29.999999999999932</v>
      </c>
      <c r="AK78" s="97">
        <v>38.071065989847632</v>
      </c>
      <c r="AL78" s="97" t="s">
        <v>95</v>
      </c>
      <c r="AM78" s="96">
        <v>2.5380710659898478</v>
      </c>
      <c r="AN78" s="96">
        <v>0</v>
      </c>
      <c r="AO78" s="99" t="s">
        <v>333</v>
      </c>
      <c r="AP78" s="99">
        <v>0</v>
      </c>
      <c r="AQ78" s="99" t="s">
        <v>333</v>
      </c>
      <c r="AR78" s="99">
        <v>12.134999999999973</v>
      </c>
      <c r="AS78" s="99">
        <v>15.399746192893367</v>
      </c>
      <c r="AT78" s="100" t="s">
        <v>102</v>
      </c>
      <c r="AU78" s="99">
        <v>464.5986186153836</v>
      </c>
      <c r="AV78" s="99">
        <v>589.59215560327868</v>
      </c>
      <c r="AW78" s="99">
        <v>60.986153846153705</v>
      </c>
      <c r="AX78" s="99">
        <v>77.393596251464089</v>
      </c>
      <c r="AY78" s="99">
        <v>10.208333333333311</v>
      </c>
      <c r="AZ78" s="99">
        <v>12.954737732656486</v>
      </c>
      <c r="BA78" s="101">
        <v>3612351.5981735159</v>
      </c>
      <c r="BB78" s="101">
        <v>4584202.5357531924</v>
      </c>
      <c r="BC78" s="102">
        <v>0.15051464992389649</v>
      </c>
      <c r="BD78" s="102">
        <v>0.19100843898971637</v>
      </c>
      <c r="BE78" s="97">
        <v>0</v>
      </c>
      <c r="BF78" s="97">
        <v>0</v>
      </c>
      <c r="BG78" s="96">
        <v>1.2690355329949239</v>
      </c>
      <c r="BH78" s="96">
        <v>1.2690355329949239</v>
      </c>
      <c r="BI78" s="97" t="s">
        <v>333</v>
      </c>
      <c r="CG78"/>
      <c r="CH78"/>
      <c r="CI78"/>
      <c r="CJ78" s="34"/>
      <c r="CK78" s="17" t="s">
        <v>162</v>
      </c>
      <c r="CL78" s="17" t="s">
        <v>168</v>
      </c>
      <c r="CM78" s="17">
        <f t="shared" si="8"/>
        <v>0</v>
      </c>
      <c r="CN78" s="34"/>
      <c r="CO78" s="17" t="s">
        <v>169</v>
      </c>
      <c r="CP78" s="17">
        <f t="shared" si="9"/>
        <v>0</v>
      </c>
      <c r="CQ78" s="34"/>
      <c r="CR78" s="34"/>
      <c r="CS78" s="34"/>
      <c r="CT78" s="34"/>
      <c r="CU78" s="34"/>
      <c r="CV78" s="34"/>
      <c r="CW78" s="34"/>
    </row>
    <row r="79" spans="2:101" x14ac:dyDescent="0.35">
      <c r="B79" s="34">
        <v>77</v>
      </c>
      <c r="C79" s="34">
        <v>2023</v>
      </c>
      <c r="D79" s="34" t="s">
        <v>111</v>
      </c>
      <c r="E79" s="34">
        <v>43</v>
      </c>
      <c r="F79" s="34" t="s">
        <v>80</v>
      </c>
      <c r="G79" s="34" t="s">
        <v>158</v>
      </c>
      <c r="H79" s="34" t="s">
        <v>157</v>
      </c>
      <c r="I79" s="34" t="s">
        <v>86</v>
      </c>
      <c r="J79" s="34" t="s">
        <v>93</v>
      </c>
      <c r="K79" s="34" t="s">
        <v>332</v>
      </c>
      <c r="L79" s="34" t="s">
        <v>182</v>
      </c>
      <c r="M79" s="34" t="s">
        <v>478</v>
      </c>
      <c r="N79" s="95">
        <v>0.375</v>
      </c>
      <c r="O79" s="95">
        <v>0.38541666666666669</v>
      </c>
      <c r="P79" s="95" t="s">
        <v>62</v>
      </c>
      <c r="Q79" s="95">
        <v>0.70833333333333337</v>
      </c>
      <c r="R79" s="95" t="s">
        <v>70</v>
      </c>
      <c r="S79" s="95">
        <v>0.72916666666666663</v>
      </c>
      <c r="T79" s="34" t="s">
        <v>27</v>
      </c>
      <c r="U79" s="34" t="s">
        <v>49</v>
      </c>
      <c r="V79" s="34" t="s">
        <v>44</v>
      </c>
      <c r="W79" s="34" t="s">
        <v>333</v>
      </c>
      <c r="X79" s="34" t="s">
        <v>333</v>
      </c>
      <c r="Y79" s="34" t="s">
        <v>333</v>
      </c>
      <c r="Z79" s="34" t="s">
        <v>27</v>
      </c>
      <c r="AA79" s="34" t="s">
        <v>44</v>
      </c>
      <c r="AB79" s="96">
        <v>0</v>
      </c>
      <c r="AC79" s="34" t="s">
        <v>27</v>
      </c>
      <c r="AD79" s="34" t="s">
        <v>44</v>
      </c>
      <c r="AE79" s="96">
        <v>0</v>
      </c>
      <c r="AF79" s="97">
        <v>7.75</v>
      </c>
      <c r="AG79" s="98">
        <v>0</v>
      </c>
      <c r="AH79" s="97">
        <v>0</v>
      </c>
      <c r="AI79" s="98" t="s">
        <v>333</v>
      </c>
      <c r="AJ79" s="97">
        <v>22.499999999999961</v>
      </c>
      <c r="AK79" s="97">
        <v>28.553299492385737</v>
      </c>
      <c r="AL79" s="97" t="s">
        <v>95</v>
      </c>
      <c r="AM79" s="96">
        <v>2.5380710659898478</v>
      </c>
      <c r="AN79" s="96">
        <v>0</v>
      </c>
      <c r="AO79" s="99" t="s">
        <v>333</v>
      </c>
      <c r="AP79" s="99">
        <v>0</v>
      </c>
      <c r="AQ79" s="99" t="s">
        <v>333</v>
      </c>
      <c r="AR79" s="99">
        <v>5.6228680000000111</v>
      </c>
      <c r="AS79" s="99">
        <v>7.1356192893401156</v>
      </c>
      <c r="AT79" s="100" t="s">
        <v>101</v>
      </c>
      <c r="AU79" s="99">
        <v>399.79865996746742</v>
      </c>
      <c r="AV79" s="99">
        <v>507.35870554247134</v>
      </c>
      <c r="AW79" s="99">
        <v>52.480101333333437</v>
      </c>
      <c r="AX79" s="99">
        <v>66.599113367174411</v>
      </c>
      <c r="AY79" s="99">
        <v>7.6562499999999867</v>
      </c>
      <c r="AZ79" s="99">
        <v>9.7160532994923692</v>
      </c>
      <c r="BA79" s="101">
        <v>2053972.6027397262</v>
      </c>
      <c r="BB79" s="101">
        <v>2606564.2166747795</v>
      </c>
      <c r="BC79" s="102">
        <v>1.9018264840182649E-2</v>
      </c>
      <c r="BD79" s="102">
        <v>2.4134853858099808E-2</v>
      </c>
      <c r="BE79" s="97">
        <v>0</v>
      </c>
      <c r="BF79" s="97">
        <v>0</v>
      </c>
      <c r="BG79" s="96">
        <v>1.2690355329949239</v>
      </c>
      <c r="BH79" s="96">
        <v>1.2690355329949239</v>
      </c>
      <c r="BI79" s="97" t="s">
        <v>333</v>
      </c>
      <c r="CG79"/>
      <c r="CH79"/>
      <c r="CI79"/>
      <c r="CJ79" s="34"/>
      <c r="CK79" s="17" t="s">
        <v>162</v>
      </c>
      <c r="CL79" s="17" t="s">
        <v>167</v>
      </c>
      <c r="CM79" s="17">
        <f t="shared" si="8"/>
        <v>0</v>
      </c>
      <c r="CN79" s="34"/>
      <c r="CO79" s="34"/>
      <c r="CP79" s="34"/>
      <c r="CQ79" s="34"/>
      <c r="CR79" s="34"/>
      <c r="CS79" s="34"/>
      <c r="CT79" s="34"/>
      <c r="CU79" s="34"/>
      <c r="CV79" s="34"/>
      <c r="CW79" s="34"/>
    </row>
    <row r="80" spans="2:101" x14ac:dyDescent="0.35">
      <c r="B80" s="34">
        <v>78</v>
      </c>
      <c r="C80" s="34">
        <v>2023</v>
      </c>
      <c r="D80" s="34" t="s">
        <v>110</v>
      </c>
      <c r="E80" s="34">
        <v>28</v>
      </c>
      <c r="F80" s="34" t="s">
        <v>78</v>
      </c>
      <c r="G80" s="34" t="s">
        <v>160</v>
      </c>
      <c r="H80" s="34" t="s">
        <v>157</v>
      </c>
      <c r="I80" s="34" t="s">
        <v>86</v>
      </c>
      <c r="J80" s="34" t="s">
        <v>91</v>
      </c>
      <c r="K80" s="34" t="s">
        <v>332</v>
      </c>
      <c r="L80" s="34" t="s">
        <v>179</v>
      </c>
      <c r="M80" s="34" t="s">
        <v>478</v>
      </c>
      <c r="N80" s="95">
        <v>0.27083333333333331</v>
      </c>
      <c r="O80" s="95">
        <v>0.29166666666666669</v>
      </c>
      <c r="P80" s="95" t="s">
        <v>60</v>
      </c>
      <c r="Q80" s="95">
        <v>0.70833333333333337</v>
      </c>
      <c r="R80" s="95" t="s">
        <v>70</v>
      </c>
      <c r="S80" s="95">
        <v>0.75</v>
      </c>
      <c r="T80" s="34" t="s">
        <v>31</v>
      </c>
      <c r="U80" s="34" t="s">
        <v>49</v>
      </c>
      <c r="V80" s="34" t="s">
        <v>45</v>
      </c>
      <c r="W80" s="34" t="s">
        <v>333</v>
      </c>
      <c r="X80" s="34" t="s">
        <v>333</v>
      </c>
      <c r="Y80" s="34" t="s">
        <v>333</v>
      </c>
      <c r="Z80" s="34" t="s">
        <v>31</v>
      </c>
      <c r="AA80" s="34" t="s">
        <v>45</v>
      </c>
      <c r="AB80" s="96">
        <v>0</v>
      </c>
      <c r="AC80" s="34" t="s">
        <v>33</v>
      </c>
      <c r="AD80" s="34" t="s">
        <v>46</v>
      </c>
      <c r="AE80" s="96">
        <v>1.2690355329949239</v>
      </c>
      <c r="AF80" s="97">
        <v>10</v>
      </c>
      <c r="AG80" s="98">
        <v>0</v>
      </c>
      <c r="AH80" s="97">
        <v>0</v>
      </c>
      <c r="AI80" s="98" t="s">
        <v>333</v>
      </c>
      <c r="AJ80" s="97">
        <v>45</v>
      </c>
      <c r="AK80" s="97">
        <v>57.106598984771573</v>
      </c>
      <c r="AL80" s="97" t="s">
        <v>96</v>
      </c>
      <c r="AM80" s="96">
        <v>2.5380710659898478</v>
      </c>
      <c r="AN80" s="96">
        <v>0</v>
      </c>
      <c r="AO80" s="99" t="s">
        <v>333</v>
      </c>
      <c r="AP80" s="99">
        <v>0</v>
      </c>
      <c r="AQ80" s="99" t="s">
        <v>333</v>
      </c>
      <c r="AR80" s="99">
        <v>5.8483849999999933</v>
      </c>
      <c r="AS80" s="99">
        <v>7.4218083756345097</v>
      </c>
      <c r="AT80" s="100" t="s">
        <v>101</v>
      </c>
      <c r="AU80" s="99">
        <v>138.61114327977759</v>
      </c>
      <c r="AV80" s="99">
        <v>175.90246609108831</v>
      </c>
      <c r="AW80" s="99">
        <v>18.194975555555537</v>
      </c>
      <c r="AX80" s="99">
        <v>23.090070501974033</v>
      </c>
      <c r="AY80" s="99">
        <v>15.3125</v>
      </c>
      <c r="AZ80" s="99">
        <v>19.43210659898477</v>
      </c>
      <c r="BA80" s="101">
        <v>2254000</v>
      </c>
      <c r="BB80" s="101">
        <v>2860406.0913705584</v>
      </c>
      <c r="BC80" s="102">
        <v>4.6958333333333331E-2</v>
      </c>
      <c r="BD80" s="102">
        <v>5.9591793570219966E-2</v>
      </c>
      <c r="BE80" s="97">
        <v>0</v>
      </c>
      <c r="BF80" s="97">
        <v>0</v>
      </c>
      <c r="BG80" s="96">
        <v>1.2690355329949239</v>
      </c>
      <c r="BH80" s="96">
        <v>1.2690355329949239</v>
      </c>
      <c r="BI80" s="97" t="s">
        <v>333</v>
      </c>
      <c r="CG80"/>
      <c r="CH80"/>
      <c r="CI80"/>
      <c r="CJ80" s="34"/>
      <c r="CK80" s="17" t="s">
        <v>162</v>
      </c>
      <c r="CL80" s="17" t="s">
        <v>166</v>
      </c>
      <c r="CM80" s="17">
        <f t="shared" si="8"/>
        <v>0</v>
      </c>
      <c r="CN80" s="34"/>
      <c r="CO80" s="34"/>
      <c r="CP80" s="34"/>
      <c r="CQ80" s="34"/>
      <c r="CR80" s="34"/>
      <c r="CS80" s="34"/>
      <c r="CT80" s="34"/>
      <c r="CU80" s="34"/>
      <c r="CV80" s="34"/>
      <c r="CW80" s="34"/>
    </row>
    <row r="81" spans="2:101" x14ac:dyDescent="0.35">
      <c r="B81" s="34">
        <v>79</v>
      </c>
      <c r="C81" s="34">
        <v>2023</v>
      </c>
      <c r="D81" s="34" t="s">
        <v>111</v>
      </c>
      <c r="E81" s="34">
        <v>28</v>
      </c>
      <c r="F81" s="34" t="s">
        <v>78</v>
      </c>
      <c r="G81" s="34" t="s">
        <v>158</v>
      </c>
      <c r="H81" s="34" t="s">
        <v>157</v>
      </c>
      <c r="I81" s="34" t="s">
        <v>85</v>
      </c>
      <c r="J81" s="34" t="s">
        <v>91</v>
      </c>
      <c r="K81" s="34" t="s">
        <v>332</v>
      </c>
      <c r="L81" s="34" t="s">
        <v>179</v>
      </c>
      <c r="M81" s="34" t="s">
        <v>260</v>
      </c>
      <c r="N81" s="95">
        <v>0.33333333333333331</v>
      </c>
      <c r="O81" s="95">
        <v>0.34375</v>
      </c>
      <c r="P81" s="95" t="s">
        <v>61</v>
      </c>
      <c r="Q81" s="95">
        <v>0.75</v>
      </c>
      <c r="R81" s="95" t="s">
        <v>71</v>
      </c>
      <c r="S81" s="95">
        <v>0.76041666666666663</v>
      </c>
      <c r="T81" s="34" t="s">
        <v>27</v>
      </c>
      <c r="U81" s="34" t="s">
        <v>49</v>
      </c>
      <c r="V81" s="34" t="s">
        <v>44</v>
      </c>
      <c r="W81" s="34" t="s">
        <v>333</v>
      </c>
      <c r="X81" s="34" t="s">
        <v>333</v>
      </c>
      <c r="Y81" s="34" t="s">
        <v>333</v>
      </c>
      <c r="Z81" s="34" t="s">
        <v>31</v>
      </c>
      <c r="AA81" s="34" t="s">
        <v>45</v>
      </c>
      <c r="AB81" s="96">
        <v>1.2690355329949239</v>
      </c>
      <c r="AC81" s="34" t="s">
        <v>27</v>
      </c>
      <c r="AD81" s="34" t="s">
        <v>44</v>
      </c>
      <c r="AE81" s="96">
        <v>0</v>
      </c>
      <c r="AF81" s="97">
        <v>9.75</v>
      </c>
      <c r="AG81" s="98">
        <v>0</v>
      </c>
      <c r="AH81" s="97">
        <v>0</v>
      </c>
      <c r="AI81" s="98" t="s">
        <v>333</v>
      </c>
      <c r="AJ81" s="97">
        <v>14.999999999999986</v>
      </c>
      <c r="AK81" s="97">
        <v>19.035532994923841</v>
      </c>
      <c r="AL81" s="97" t="s">
        <v>95</v>
      </c>
      <c r="AM81" s="96">
        <v>2.5380710659898478</v>
      </c>
      <c r="AN81" s="96">
        <v>0</v>
      </c>
      <c r="AO81" s="99" t="s">
        <v>333</v>
      </c>
      <c r="AP81" s="99">
        <v>0</v>
      </c>
      <c r="AQ81" s="99" t="s">
        <v>333</v>
      </c>
      <c r="AR81" s="99">
        <v>6.0674999999999946</v>
      </c>
      <c r="AS81" s="99">
        <v>7.6998730964466935</v>
      </c>
      <c r="AT81" s="100" t="s">
        <v>101</v>
      </c>
      <c r="AU81" s="99">
        <v>215.70650149999977</v>
      </c>
      <c r="AV81" s="99">
        <v>273.73921510152257</v>
      </c>
      <c r="AW81" s="99">
        <v>28.314999999999973</v>
      </c>
      <c r="AX81" s="99">
        <v>35.932741116751238</v>
      </c>
      <c r="AY81" s="99">
        <v>5.1041666666666616</v>
      </c>
      <c r="AZ81" s="99">
        <v>6.4773688663282512</v>
      </c>
      <c r="BA81" s="101">
        <v>484406.39269406383</v>
      </c>
      <c r="BB81" s="101">
        <v>614728.92473865976</v>
      </c>
      <c r="BC81" s="102">
        <v>1.0091799847792996E-2</v>
      </c>
      <c r="BD81" s="102">
        <v>1.2806852598722076E-2</v>
      </c>
      <c r="BE81" s="97">
        <v>0</v>
      </c>
      <c r="BF81" s="97">
        <v>0</v>
      </c>
      <c r="BG81" s="96">
        <v>1.2690355329949239</v>
      </c>
      <c r="BH81" s="96">
        <v>1.2690355329949239</v>
      </c>
      <c r="BI81" s="97" t="s">
        <v>333</v>
      </c>
      <c r="CG81"/>
      <c r="CH81"/>
      <c r="CI81"/>
      <c r="CJ81" s="34"/>
      <c r="CK81" s="17" t="s">
        <v>162</v>
      </c>
      <c r="CL81" s="17" t="s">
        <v>171</v>
      </c>
      <c r="CM81" s="17">
        <f t="shared" si="8"/>
        <v>0</v>
      </c>
      <c r="CN81" s="34"/>
      <c r="CO81" s="34"/>
      <c r="CP81" s="34"/>
      <c r="CQ81" s="34"/>
      <c r="CR81" s="34"/>
      <c r="CS81" s="34"/>
      <c r="CT81" s="34"/>
      <c r="CU81" s="34"/>
      <c r="CV81" s="34"/>
      <c r="CW81" s="34"/>
    </row>
    <row r="82" spans="2:101" x14ac:dyDescent="0.35">
      <c r="B82" s="34">
        <v>80</v>
      </c>
      <c r="C82" s="34">
        <v>2023</v>
      </c>
      <c r="D82" s="34" t="s">
        <v>111</v>
      </c>
      <c r="E82" s="34">
        <v>36</v>
      </c>
      <c r="F82" s="34" t="s">
        <v>79</v>
      </c>
      <c r="G82" s="34" t="s">
        <v>160</v>
      </c>
      <c r="H82" s="34" t="s">
        <v>157</v>
      </c>
      <c r="I82" s="34" t="s">
        <v>86</v>
      </c>
      <c r="J82" s="34" t="s">
        <v>92</v>
      </c>
      <c r="K82" s="34" t="s">
        <v>332</v>
      </c>
      <c r="L82" s="34" t="s">
        <v>175</v>
      </c>
      <c r="M82" s="34" t="s">
        <v>478</v>
      </c>
      <c r="N82" s="95">
        <v>0.52083333333333337</v>
      </c>
      <c r="O82" s="95">
        <v>0.58333333333333337</v>
      </c>
      <c r="P82" s="95" t="s">
        <v>67</v>
      </c>
      <c r="Q82" s="95">
        <v>0.91666666666666663</v>
      </c>
      <c r="R82" s="95" t="s">
        <v>75</v>
      </c>
      <c r="S82" s="95">
        <v>0.97916666666666663</v>
      </c>
      <c r="T82" s="34" t="s">
        <v>25</v>
      </c>
      <c r="U82" s="34" t="s">
        <v>333</v>
      </c>
      <c r="V82" s="34" t="s">
        <v>43</v>
      </c>
      <c r="W82" s="34" t="s">
        <v>32</v>
      </c>
      <c r="X82" s="34" t="s">
        <v>43</v>
      </c>
      <c r="Y82" s="34" t="s">
        <v>333</v>
      </c>
      <c r="Z82" s="34" t="s">
        <v>25</v>
      </c>
      <c r="AA82" s="34" t="s">
        <v>43</v>
      </c>
      <c r="AB82" s="96">
        <v>0</v>
      </c>
      <c r="AC82" s="34" t="s">
        <v>25</v>
      </c>
      <c r="AD82" s="34" t="s">
        <v>43</v>
      </c>
      <c r="AE82" s="96">
        <v>0</v>
      </c>
      <c r="AF82" s="97">
        <v>7.9999999999999982</v>
      </c>
      <c r="AG82" s="98">
        <v>20</v>
      </c>
      <c r="AH82" s="97">
        <v>25.380710659898476</v>
      </c>
      <c r="AI82" s="98" t="s">
        <v>104</v>
      </c>
      <c r="AJ82" s="97">
        <v>90</v>
      </c>
      <c r="AK82" s="97">
        <v>114.21319796954315</v>
      </c>
      <c r="AL82" s="97" t="s">
        <v>97</v>
      </c>
      <c r="AM82" s="96">
        <v>2.5380710659898478</v>
      </c>
      <c r="AN82" s="96">
        <v>2.5380710659898478</v>
      </c>
      <c r="AO82" s="99">
        <v>5.4299999999999988</v>
      </c>
      <c r="AP82" s="99">
        <v>6.8908629441624356</v>
      </c>
      <c r="AQ82" s="99" t="s">
        <v>109</v>
      </c>
      <c r="AR82" s="99">
        <v>17.594754999999992</v>
      </c>
      <c r="AS82" s="99">
        <v>22.328369289340092</v>
      </c>
      <c r="AT82" s="100" t="s">
        <v>103</v>
      </c>
      <c r="AU82" s="99">
        <v>45.450073944407762</v>
      </c>
      <c r="AV82" s="99">
        <v>57.677758812700205</v>
      </c>
      <c r="AW82" s="99">
        <v>5.5978512592875846</v>
      </c>
      <c r="AX82" s="99">
        <v>7.1038721564563261</v>
      </c>
      <c r="AY82" s="99">
        <v>30.625</v>
      </c>
      <c r="AZ82" s="99">
        <v>38.864213197969541</v>
      </c>
      <c r="BA82" s="101">
        <v>578200</v>
      </c>
      <c r="BB82" s="101">
        <v>733756.345177665</v>
      </c>
      <c r="BC82" s="102">
        <v>7.4128205128205131E-3</v>
      </c>
      <c r="BD82" s="102">
        <v>9.407132630482885E-3</v>
      </c>
      <c r="BE82" s="97">
        <v>40</v>
      </c>
      <c r="BF82" s="97">
        <v>50.761421319796952</v>
      </c>
      <c r="BG82" s="96">
        <v>0</v>
      </c>
      <c r="BH82" s="96">
        <v>1.2690355329949239</v>
      </c>
      <c r="BI82" s="97" t="s">
        <v>333</v>
      </c>
      <c r="CG82"/>
      <c r="CH82"/>
      <c r="CI82"/>
      <c r="CJ82" s="34"/>
      <c r="CK82" s="17" t="s">
        <v>162</v>
      </c>
      <c r="CL82" s="17" t="s">
        <v>170</v>
      </c>
      <c r="CM82" s="17">
        <f t="shared" si="8"/>
        <v>0</v>
      </c>
      <c r="CN82" s="34"/>
      <c r="CO82" s="34"/>
      <c r="CP82" s="34"/>
      <c r="CQ82" s="34"/>
      <c r="CR82" s="34"/>
      <c r="CS82" s="34"/>
      <c r="CT82" s="34"/>
      <c r="CU82" s="34"/>
      <c r="CV82" s="34"/>
      <c r="CW82" s="34"/>
    </row>
    <row r="83" spans="2:101" x14ac:dyDescent="0.35">
      <c r="B83" s="34">
        <v>81</v>
      </c>
      <c r="C83" s="34">
        <v>2023</v>
      </c>
      <c r="D83" s="34" t="s">
        <v>110</v>
      </c>
      <c r="E83" s="34">
        <v>47</v>
      </c>
      <c r="F83" s="34" t="s">
        <v>80</v>
      </c>
      <c r="G83" s="34" t="s">
        <v>159</v>
      </c>
      <c r="H83" s="34" t="s">
        <v>157</v>
      </c>
      <c r="I83" s="34" t="s">
        <v>85</v>
      </c>
      <c r="J83" s="34" t="s">
        <v>91</v>
      </c>
      <c r="K83" s="34" t="s">
        <v>332</v>
      </c>
      <c r="L83" s="34" t="s">
        <v>186</v>
      </c>
      <c r="M83" s="34" t="s">
        <v>260</v>
      </c>
      <c r="N83" s="95">
        <v>0.25</v>
      </c>
      <c r="O83" s="95">
        <v>0.33333333333333331</v>
      </c>
      <c r="P83" s="95" t="s">
        <v>61</v>
      </c>
      <c r="Q83" s="95">
        <v>0.79166666666666663</v>
      </c>
      <c r="R83" s="95" t="s">
        <v>72</v>
      </c>
      <c r="S83" s="95">
        <v>0.875</v>
      </c>
      <c r="T83" s="34" t="s">
        <v>25</v>
      </c>
      <c r="U83" s="34" t="s">
        <v>333</v>
      </c>
      <c r="V83" s="34" t="s">
        <v>43</v>
      </c>
      <c r="W83" s="34" t="s">
        <v>333</v>
      </c>
      <c r="X83" s="34" t="s">
        <v>333</v>
      </c>
      <c r="Y83" s="34" t="s">
        <v>333</v>
      </c>
      <c r="Z83" s="34" t="s">
        <v>25</v>
      </c>
      <c r="AA83" s="34" t="s">
        <v>43</v>
      </c>
      <c r="AB83" s="96">
        <v>0</v>
      </c>
      <c r="AC83" s="34" t="s">
        <v>25</v>
      </c>
      <c r="AD83" s="34" t="s">
        <v>43</v>
      </c>
      <c r="AE83" s="96">
        <v>0</v>
      </c>
      <c r="AF83" s="97">
        <v>11</v>
      </c>
      <c r="AG83" s="98">
        <v>0</v>
      </c>
      <c r="AH83" s="97">
        <v>0</v>
      </c>
      <c r="AI83" s="98" t="s">
        <v>333</v>
      </c>
      <c r="AJ83" s="97">
        <v>120.00000000000001</v>
      </c>
      <c r="AK83" s="97">
        <v>152.2842639593909</v>
      </c>
      <c r="AL83" s="97" t="s">
        <v>98</v>
      </c>
      <c r="AM83" s="96">
        <v>2.5380710659898478</v>
      </c>
      <c r="AN83" s="96">
        <v>0</v>
      </c>
      <c r="AO83" s="99" t="s">
        <v>333</v>
      </c>
      <c r="AP83" s="99">
        <v>0</v>
      </c>
      <c r="AQ83" s="99" t="s">
        <v>333</v>
      </c>
      <c r="AR83" s="99">
        <v>8.8000000000000007</v>
      </c>
      <c r="AS83" s="99">
        <v>11.167512690355331</v>
      </c>
      <c r="AT83" s="100" t="s">
        <v>101</v>
      </c>
      <c r="AU83" s="99">
        <v>10.519828846153848</v>
      </c>
      <c r="AV83" s="99">
        <v>13.350036606794223</v>
      </c>
      <c r="AW83" s="99">
        <v>1.2956730769230771</v>
      </c>
      <c r="AX83" s="99">
        <v>1.6442551737602502</v>
      </c>
      <c r="AY83" s="99">
        <v>40.833333333333343</v>
      </c>
      <c r="AZ83" s="99">
        <v>51.818950930626073</v>
      </c>
      <c r="BA83" s="101">
        <v>690900</v>
      </c>
      <c r="BB83" s="101">
        <v>876776.64974619297</v>
      </c>
      <c r="BC83" s="102">
        <v>1.439375E-2</v>
      </c>
      <c r="BD83" s="102">
        <v>1.8266180203045684E-2</v>
      </c>
      <c r="BE83" s="97">
        <v>0</v>
      </c>
      <c r="BF83" s="97">
        <v>0</v>
      </c>
      <c r="BG83" s="96">
        <v>1.2690355329949239</v>
      </c>
      <c r="BH83" s="96">
        <v>1.2690355329949239</v>
      </c>
      <c r="BI83" s="97" t="s">
        <v>333</v>
      </c>
      <c r="CG83"/>
      <c r="CH83"/>
      <c r="CI83"/>
      <c r="CJ83" s="34"/>
      <c r="CK83" s="17" t="s">
        <v>162</v>
      </c>
      <c r="CL83" s="17" t="s">
        <v>172</v>
      </c>
      <c r="CM83" s="17">
        <f t="shared" si="8"/>
        <v>0</v>
      </c>
      <c r="CN83" s="34"/>
      <c r="CO83" s="34"/>
      <c r="CP83" s="34"/>
      <c r="CQ83" s="34"/>
      <c r="CR83" s="34"/>
      <c r="CS83" s="34"/>
      <c r="CT83" s="34"/>
      <c r="CU83" s="34"/>
      <c r="CV83" s="34"/>
      <c r="CW83" s="34"/>
    </row>
    <row r="84" spans="2:101" x14ac:dyDescent="0.35">
      <c r="B84" s="34">
        <v>82</v>
      </c>
      <c r="C84" s="34">
        <v>2023</v>
      </c>
      <c r="D84" s="34" t="s">
        <v>111</v>
      </c>
      <c r="E84" s="34">
        <v>37</v>
      </c>
      <c r="F84" s="34" t="s">
        <v>79</v>
      </c>
      <c r="G84" s="34" t="s">
        <v>158</v>
      </c>
      <c r="H84" s="34" t="s">
        <v>157</v>
      </c>
      <c r="I84" s="34" t="s">
        <v>85</v>
      </c>
      <c r="J84" s="34" t="s">
        <v>90</v>
      </c>
      <c r="K84" s="34" t="s">
        <v>332</v>
      </c>
      <c r="L84" s="34" t="s">
        <v>185</v>
      </c>
      <c r="M84" s="34" t="s">
        <v>260</v>
      </c>
      <c r="N84" s="95">
        <v>0</v>
      </c>
      <c r="O84" s="95">
        <v>0</v>
      </c>
      <c r="P84" s="95" t="s">
        <v>333</v>
      </c>
      <c r="Q84" s="95">
        <v>0</v>
      </c>
      <c r="R84" s="95" t="s">
        <v>333</v>
      </c>
      <c r="S84" s="95">
        <v>0</v>
      </c>
      <c r="T84" s="34" t="s">
        <v>36</v>
      </c>
      <c r="U84" s="34" t="s">
        <v>333</v>
      </c>
      <c r="V84" s="34" t="s">
        <v>2</v>
      </c>
      <c r="W84" s="34" t="s">
        <v>333</v>
      </c>
      <c r="X84" s="34" t="s">
        <v>333</v>
      </c>
      <c r="Y84" s="34" t="s">
        <v>333</v>
      </c>
      <c r="Z84" s="34" t="s">
        <v>33</v>
      </c>
      <c r="AA84" s="34" t="s">
        <v>46</v>
      </c>
      <c r="AB84" s="96">
        <v>1.2690355329949239</v>
      </c>
      <c r="AC84" s="34" t="s">
        <v>29</v>
      </c>
      <c r="AD84" s="34" t="s">
        <v>44</v>
      </c>
      <c r="AE84" s="96">
        <v>1.2690355329949239</v>
      </c>
      <c r="AF84" s="97">
        <v>9.0000000000000018</v>
      </c>
      <c r="AG84" s="98">
        <v>0</v>
      </c>
      <c r="AH84" s="97">
        <v>0</v>
      </c>
      <c r="AI84" s="98" t="s">
        <v>333</v>
      </c>
      <c r="AJ84" s="97">
        <v>0</v>
      </c>
      <c r="AK84" s="97">
        <v>0</v>
      </c>
      <c r="AL84" s="97" t="s">
        <v>95</v>
      </c>
      <c r="AM84" s="96">
        <v>0</v>
      </c>
      <c r="AN84" s="96">
        <v>0</v>
      </c>
      <c r="AO84" s="99" t="s">
        <v>333</v>
      </c>
      <c r="AP84" s="99">
        <v>0</v>
      </c>
      <c r="AQ84" s="99" t="s">
        <v>333</v>
      </c>
      <c r="AR84" s="99">
        <v>0</v>
      </c>
      <c r="AS84" s="99">
        <v>0</v>
      </c>
      <c r="AT84" s="100" t="s">
        <v>99</v>
      </c>
      <c r="AU84" s="99">
        <v>0</v>
      </c>
      <c r="AV84" s="99">
        <v>0</v>
      </c>
      <c r="AW84" s="99">
        <v>0</v>
      </c>
      <c r="AX84" s="99">
        <v>0</v>
      </c>
      <c r="AY84" s="99">
        <v>0</v>
      </c>
      <c r="AZ84" s="99">
        <v>0</v>
      </c>
      <c r="BA84" s="101">
        <v>0</v>
      </c>
      <c r="BB84" s="101">
        <v>0</v>
      </c>
      <c r="BC84" s="102">
        <v>0</v>
      </c>
      <c r="BD84" s="102">
        <v>0</v>
      </c>
      <c r="BE84" s="97">
        <v>0</v>
      </c>
      <c r="BF84" s="97">
        <v>0</v>
      </c>
      <c r="BG84" s="96">
        <v>1.2690355329949239</v>
      </c>
      <c r="BH84" s="96">
        <v>1.2690355329949239</v>
      </c>
      <c r="BI84" s="97" t="s">
        <v>333</v>
      </c>
      <c r="CG84"/>
      <c r="CH84"/>
      <c r="CI84"/>
      <c r="CJ84" s="34"/>
      <c r="CK84" s="17" t="s">
        <v>162</v>
      </c>
      <c r="CL84" s="17" t="s">
        <v>169</v>
      </c>
      <c r="CM84" s="17">
        <f t="shared" si="8"/>
        <v>0</v>
      </c>
      <c r="CN84" s="34"/>
      <c r="CO84" s="34"/>
      <c r="CP84" s="34"/>
      <c r="CQ84" s="34"/>
      <c r="CR84" s="34"/>
      <c r="CS84" s="34"/>
      <c r="CT84" s="34"/>
      <c r="CU84" s="34"/>
      <c r="CV84" s="34"/>
      <c r="CW84" s="34"/>
    </row>
    <row r="85" spans="2:101" x14ac:dyDescent="0.35">
      <c r="B85" s="34">
        <v>83</v>
      </c>
      <c r="C85" s="34">
        <v>2023</v>
      </c>
      <c r="D85" s="34" t="s">
        <v>111</v>
      </c>
      <c r="E85" s="34">
        <v>26</v>
      </c>
      <c r="F85" s="34" t="s">
        <v>78</v>
      </c>
      <c r="G85" s="34" t="s">
        <v>158</v>
      </c>
      <c r="H85" s="34" t="s">
        <v>157</v>
      </c>
      <c r="I85" s="34" t="s">
        <v>85</v>
      </c>
      <c r="J85" s="34" t="s">
        <v>90</v>
      </c>
      <c r="K85" s="34" t="s">
        <v>332</v>
      </c>
      <c r="L85" s="34" t="s">
        <v>173</v>
      </c>
      <c r="M85" s="34" t="s">
        <v>478</v>
      </c>
      <c r="N85" s="95">
        <v>0.20833333333333334</v>
      </c>
      <c r="O85" s="95">
        <v>0.28125</v>
      </c>
      <c r="P85" s="95" t="s">
        <v>59</v>
      </c>
      <c r="Q85" s="95">
        <v>0.59027777777777779</v>
      </c>
      <c r="R85" s="95" t="s">
        <v>67</v>
      </c>
      <c r="S85" s="95">
        <v>0.66666666666666663</v>
      </c>
      <c r="T85" s="34" t="s">
        <v>25</v>
      </c>
      <c r="U85" s="34" t="s">
        <v>333</v>
      </c>
      <c r="V85" s="34" t="s">
        <v>43</v>
      </c>
      <c r="W85" s="34" t="s">
        <v>32</v>
      </c>
      <c r="X85" s="34" t="s">
        <v>43</v>
      </c>
      <c r="Y85" s="34" t="s">
        <v>333</v>
      </c>
      <c r="Z85" s="34" t="s">
        <v>25</v>
      </c>
      <c r="AA85" s="34" t="s">
        <v>43</v>
      </c>
      <c r="AB85" s="96">
        <v>0</v>
      </c>
      <c r="AC85" s="34" t="s">
        <v>25</v>
      </c>
      <c r="AD85" s="34" t="s">
        <v>43</v>
      </c>
      <c r="AE85" s="96">
        <v>0</v>
      </c>
      <c r="AF85" s="97">
        <v>7.416666666666667</v>
      </c>
      <c r="AG85" s="98">
        <v>20</v>
      </c>
      <c r="AH85" s="97">
        <v>25.380710659898476</v>
      </c>
      <c r="AI85" s="98" t="s">
        <v>104</v>
      </c>
      <c r="AJ85" s="97">
        <v>107.49999999999996</v>
      </c>
      <c r="AK85" s="97">
        <v>136.42131979695426</v>
      </c>
      <c r="AL85" s="97" t="s">
        <v>97</v>
      </c>
      <c r="AM85" s="96">
        <v>2.5380710659898478</v>
      </c>
      <c r="AN85" s="96">
        <v>2.5380710659898478</v>
      </c>
      <c r="AO85" s="99">
        <v>5.43</v>
      </c>
      <c r="AP85" s="99">
        <v>6.8908629441624365</v>
      </c>
      <c r="AQ85" s="99" t="s">
        <v>109</v>
      </c>
      <c r="AR85" s="99">
        <v>14.600259999999992</v>
      </c>
      <c r="AS85" s="99">
        <v>18.528248730964457</v>
      </c>
      <c r="AT85" s="100" t="s">
        <v>102</v>
      </c>
      <c r="AU85" s="99">
        <v>95.726562769733334</v>
      </c>
      <c r="AV85" s="99">
        <v>121.48040960626058</v>
      </c>
      <c r="AW85" s="99">
        <v>11.790147153627617</v>
      </c>
      <c r="AX85" s="99">
        <v>14.962115677192408</v>
      </c>
      <c r="AY85" s="99">
        <v>36.579861111111093</v>
      </c>
      <c r="AZ85" s="99">
        <v>46.421143542019152</v>
      </c>
      <c r="BA85" s="101">
        <v>1470000</v>
      </c>
      <c r="BB85" s="101">
        <v>1865482.2335025382</v>
      </c>
      <c r="BC85" s="102">
        <v>6.1249999999999999E-2</v>
      </c>
      <c r="BD85" s="102">
        <v>7.772842639593909E-2</v>
      </c>
      <c r="BE85" s="97">
        <v>40</v>
      </c>
      <c r="BF85" s="97">
        <v>50.761421319796952</v>
      </c>
      <c r="BG85" s="96">
        <v>0</v>
      </c>
      <c r="BH85" s="96">
        <v>1.2690355329949239</v>
      </c>
      <c r="BI85" s="97" t="s">
        <v>333</v>
      </c>
      <c r="CG85"/>
      <c r="CH85"/>
      <c r="CI85"/>
      <c r="CJ85" s="34"/>
      <c r="CK85" s="17" t="s">
        <v>160</v>
      </c>
      <c r="CL85" s="17" t="s">
        <v>157</v>
      </c>
      <c r="CM85" s="17">
        <f t="shared" si="8"/>
        <v>44.41624365482236</v>
      </c>
      <c r="CN85" s="34"/>
      <c r="CO85" s="34"/>
      <c r="CP85" s="34"/>
      <c r="CQ85" s="34"/>
      <c r="CR85" s="34"/>
      <c r="CS85" s="34"/>
      <c r="CT85" s="34"/>
      <c r="CU85" s="34"/>
      <c r="CV85" s="34"/>
      <c r="CW85" s="34"/>
    </row>
    <row r="86" spans="2:101" x14ac:dyDescent="0.35">
      <c r="B86" s="34">
        <v>84</v>
      </c>
      <c r="C86" s="34">
        <v>2023</v>
      </c>
      <c r="D86" s="34" t="s">
        <v>110</v>
      </c>
      <c r="E86" s="34">
        <v>34</v>
      </c>
      <c r="F86" s="34" t="s">
        <v>79</v>
      </c>
      <c r="G86" s="34" t="s">
        <v>158</v>
      </c>
      <c r="H86" s="34" t="s">
        <v>157</v>
      </c>
      <c r="I86" s="34" t="s">
        <v>85</v>
      </c>
      <c r="J86" s="34" t="s">
        <v>90</v>
      </c>
      <c r="K86" s="34" t="s">
        <v>332</v>
      </c>
      <c r="L86" s="34" t="s">
        <v>178</v>
      </c>
      <c r="M86" s="34" t="s">
        <v>478</v>
      </c>
      <c r="N86" s="95">
        <v>0.21527777777777779</v>
      </c>
      <c r="O86" s="95">
        <v>0.25</v>
      </c>
      <c r="P86" s="95" t="s">
        <v>59</v>
      </c>
      <c r="Q86" s="95">
        <v>0.58333333333333337</v>
      </c>
      <c r="R86" s="95" t="s">
        <v>67</v>
      </c>
      <c r="S86" s="95">
        <v>0.625</v>
      </c>
      <c r="T86" s="34" t="s">
        <v>29</v>
      </c>
      <c r="U86" s="34" t="s">
        <v>49</v>
      </c>
      <c r="V86" s="34" t="s">
        <v>44</v>
      </c>
      <c r="W86" s="34" t="s">
        <v>333</v>
      </c>
      <c r="X86" s="34" t="s">
        <v>333</v>
      </c>
      <c r="Y86" s="34" t="s">
        <v>333</v>
      </c>
      <c r="Z86" s="34" t="s">
        <v>29</v>
      </c>
      <c r="AA86" s="34" t="s">
        <v>44</v>
      </c>
      <c r="AB86" s="96">
        <v>0</v>
      </c>
      <c r="AC86" s="34" t="s">
        <v>27</v>
      </c>
      <c r="AD86" s="34" t="s">
        <v>44</v>
      </c>
      <c r="AE86" s="96">
        <v>1.2690355329949239</v>
      </c>
      <c r="AF86" s="97">
        <v>8</v>
      </c>
      <c r="AG86" s="98">
        <v>0</v>
      </c>
      <c r="AH86" s="97">
        <v>0</v>
      </c>
      <c r="AI86" s="98" t="s">
        <v>333</v>
      </c>
      <c r="AJ86" s="97">
        <v>54.999999999999964</v>
      </c>
      <c r="AK86" s="97">
        <v>69.796954314720765</v>
      </c>
      <c r="AL86" s="97" t="s">
        <v>96</v>
      </c>
      <c r="AM86" s="96">
        <v>2.5380710659898478</v>
      </c>
      <c r="AN86" s="96">
        <v>0</v>
      </c>
      <c r="AO86" s="99" t="s">
        <v>333</v>
      </c>
      <c r="AP86" s="99">
        <v>0</v>
      </c>
      <c r="AQ86" s="99" t="s">
        <v>333</v>
      </c>
      <c r="AR86" s="99">
        <v>8.623818</v>
      </c>
      <c r="AS86" s="99">
        <v>10.943931472081218</v>
      </c>
      <c r="AT86" s="100" t="s">
        <v>101</v>
      </c>
      <c r="AU86" s="99">
        <v>825.42520189338461</v>
      </c>
      <c r="AV86" s="99">
        <v>1047.4939110322141</v>
      </c>
      <c r="AW86" s="99">
        <v>108.35053384615385</v>
      </c>
      <c r="AX86" s="99">
        <v>137.50067746973841</v>
      </c>
      <c r="AY86" s="99">
        <v>18.715277777777768</v>
      </c>
      <c r="AZ86" s="99">
        <v>23.750352509870265</v>
      </c>
      <c r="BA86" s="101">
        <v>1011324.2009132422</v>
      </c>
      <c r="BB86" s="101">
        <v>1283406.3463366018</v>
      </c>
      <c r="BC86" s="102">
        <v>4.2138508371385087E-2</v>
      </c>
      <c r="BD86" s="102">
        <v>5.3475264430691734E-2</v>
      </c>
      <c r="BE86" s="97">
        <v>0</v>
      </c>
      <c r="BF86" s="97">
        <v>0</v>
      </c>
      <c r="BG86" s="96">
        <v>1.2690355329949239</v>
      </c>
      <c r="BH86" s="96">
        <v>1.2690355329949239</v>
      </c>
      <c r="BI86" s="97" t="s">
        <v>333</v>
      </c>
      <c r="CG86"/>
      <c r="CH86"/>
      <c r="CI86"/>
      <c r="CJ86" s="34"/>
      <c r="CK86" s="17" t="s">
        <v>160</v>
      </c>
      <c r="CL86" s="17" t="s">
        <v>168</v>
      </c>
      <c r="CM86" s="17">
        <f t="shared" si="8"/>
        <v>0</v>
      </c>
      <c r="CN86" s="34"/>
      <c r="CO86" s="34"/>
      <c r="CP86" s="34"/>
      <c r="CQ86" s="34"/>
      <c r="CR86" s="34"/>
      <c r="CS86" s="34"/>
      <c r="CT86" s="34"/>
      <c r="CU86" s="34"/>
      <c r="CV86" s="34"/>
      <c r="CW86" s="34"/>
    </row>
    <row r="87" spans="2:101" x14ac:dyDescent="0.35">
      <c r="B87" s="34">
        <v>85</v>
      </c>
      <c r="C87" s="34">
        <v>2023</v>
      </c>
      <c r="D87" s="34" t="s">
        <v>110</v>
      </c>
      <c r="E87" s="34">
        <v>52</v>
      </c>
      <c r="F87" s="34" t="s">
        <v>81</v>
      </c>
      <c r="G87" s="34" t="s">
        <v>160</v>
      </c>
      <c r="H87" s="34" t="s">
        <v>157</v>
      </c>
      <c r="I87" s="34" t="s">
        <v>86</v>
      </c>
      <c r="J87" s="34" t="s">
        <v>93</v>
      </c>
      <c r="K87" s="34" t="s">
        <v>332</v>
      </c>
      <c r="L87" s="34" t="s">
        <v>179</v>
      </c>
      <c r="M87" s="34" t="s">
        <v>260</v>
      </c>
      <c r="N87" s="95">
        <v>0.33333333333333331</v>
      </c>
      <c r="O87" s="95">
        <v>0.35416666666666669</v>
      </c>
      <c r="P87" s="95" t="s">
        <v>61</v>
      </c>
      <c r="Q87" s="95">
        <v>0.47916666666666669</v>
      </c>
      <c r="R87" s="95" t="s">
        <v>64</v>
      </c>
      <c r="S87" s="95">
        <v>0.5</v>
      </c>
      <c r="T87" s="34" t="s">
        <v>27</v>
      </c>
      <c r="U87" s="34" t="s">
        <v>49</v>
      </c>
      <c r="V87" s="34" t="s">
        <v>44</v>
      </c>
      <c r="W87" s="34" t="s">
        <v>333</v>
      </c>
      <c r="X87" s="34" t="s">
        <v>333</v>
      </c>
      <c r="Y87" s="34" t="s">
        <v>333</v>
      </c>
      <c r="Z87" s="34" t="s">
        <v>27</v>
      </c>
      <c r="AA87" s="34" t="s">
        <v>44</v>
      </c>
      <c r="AB87" s="96">
        <v>0</v>
      </c>
      <c r="AC87" s="34" t="s">
        <v>27</v>
      </c>
      <c r="AD87" s="34" t="s">
        <v>44</v>
      </c>
      <c r="AE87" s="96">
        <v>0</v>
      </c>
      <c r="AF87" s="97">
        <v>3</v>
      </c>
      <c r="AG87" s="98">
        <v>0</v>
      </c>
      <c r="AH87" s="97">
        <v>0</v>
      </c>
      <c r="AI87" s="98" t="s">
        <v>333</v>
      </c>
      <c r="AJ87" s="97">
        <v>30.000000000000014</v>
      </c>
      <c r="AK87" s="97">
        <v>38.071065989847732</v>
      </c>
      <c r="AL87" s="97" t="s">
        <v>96</v>
      </c>
      <c r="AM87" s="96">
        <v>2.5380710659898478</v>
      </c>
      <c r="AN87" s="96">
        <v>0</v>
      </c>
      <c r="AO87" s="99" t="s">
        <v>333</v>
      </c>
      <c r="AP87" s="99">
        <v>0</v>
      </c>
      <c r="AQ87" s="99" t="s">
        <v>333</v>
      </c>
      <c r="AR87" s="99">
        <v>12.135000000000005</v>
      </c>
      <c r="AS87" s="99">
        <v>15.399746192893408</v>
      </c>
      <c r="AT87" s="100" t="s">
        <v>102</v>
      </c>
      <c r="AU87" s="99">
        <v>431.41300300000017</v>
      </c>
      <c r="AV87" s="99">
        <v>547.47843020304595</v>
      </c>
      <c r="AW87" s="99">
        <v>56.630000000000024</v>
      </c>
      <c r="AX87" s="99">
        <v>71.865482233502576</v>
      </c>
      <c r="AY87" s="99">
        <v>10.208333333333337</v>
      </c>
      <c r="AZ87" s="99">
        <v>12.95473773265652</v>
      </c>
      <c r="BA87" s="101">
        <v>156397.26027397261</v>
      </c>
      <c r="BB87" s="101">
        <v>198473.68055072668</v>
      </c>
      <c r="BC87" s="102">
        <v>1.4481227803145613E-3</v>
      </c>
      <c r="BD87" s="102">
        <v>1.8377192643585804E-3</v>
      </c>
      <c r="BE87" s="97">
        <v>0</v>
      </c>
      <c r="BF87" s="97">
        <v>0</v>
      </c>
      <c r="BG87" s="96">
        <v>1.2690355329949239</v>
      </c>
      <c r="BH87" s="96">
        <v>1.2690355329949239</v>
      </c>
      <c r="BI87" s="97" t="s">
        <v>333</v>
      </c>
      <c r="CG87"/>
      <c r="CH87"/>
      <c r="CI87"/>
      <c r="CJ87" s="34"/>
      <c r="CK87" s="17" t="s">
        <v>160</v>
      </c>
      <c r="CL87" s="17" t="s">
        <v>167</v>
      </c>
      <c r="CM87" s="17">
        <f t="shared" si="8"/>
        <v>0</v>
      </c>
      <c r="CN87" s="34"/>
      <c r="CO87" s="34"/>
      <c r="CP87" s="34"/>
      <c r="CQ87" s="34"/>
      <c r="CR87" s="34"/>
      <c r="CS87" s="34"/>
      <c r="CT87" s="34"/>
      <c r="CU87" s="34"/>
      <c r="CV87" s="34"/>
      <c r="CW87" s="34"/>
    </row>
    <row r="88" spans="2:101" x14ac:dyDescent="0.35">
      <c r="B88" s="34">
        <v>86</v>
      </c>
      <c r="C88" s="34">
        <v>2023</v>
      </c>
      <c r="D88" s="34" t="s">
        <v>111</v>
      </c>
      <c r="E88" s="34">
        <v>25</v>
      </c>
      <c r="F88" s="34" t="s">
        <v>78</v>
      </c>
      <c r="G88" s="34" t="s">
        <v>158</v>
      </c>
      <c r="H88" s="34" t="s">
        <v>157</v>
      </c>
      <c r="I88" s="34" t="s">
        <v>84</v>
      </c>
      <c r="J88" s="34" t="s">
        <v>90</v>
      </c>
      <c r="K88" s="34" t="s">
        <v>332</v>
      </c>
      <c r="L88" s="34" t="s">
        <v>177</v>
      </c>
      <c r="M88" s="34" t="s">
        <v>478</v>
      </c>
      <c r="N88" s="95">
        <v>0.2638888888888889</v>
      </c>
      <c r="O88" s="95">
        <v>0.29166666666666669</v>
      </c>
      <c r="P88" s="95" t="s">
        <v>60</v>
      </c>
      <c r="Q88" s="95">
        <v>0.58333333333333337</v>
      </c>
      <c r="R88" s="95" t="s">
        <v>67</v>
      </c>
      <c r="S88" s="95">
        <v>0.61111111111111105</v>
      </c>
      <c r="T88" s="34" t="s">
        <v>33</v>
      </c>
      <c r="U88" s="34" t="s">
        <v>48</v>
      </c>
      <c r="V88" s="34" t="s">
        <v>46</v>
      </c>
      <c r="W88" s="34" t="s">
        <v>333</v>
      </c>
      <c r="X88" s="34" t="s">
        <v>333</v>
      </c>
      <c r="Y88" s="34" t="s">
        <v>333</v>
      </c>
      <c r="Z88" s="34" t="s">
        <v>33</v>
      </c>
      <c r="AA88" s="34" t="s">
        <v>46</v>
      </c>
      <c r="AB88" s="96">
        <v>0</v>
      </c>
      <c r="AC88" s="34" t="s">
        <v>33</v>
      </c>
      <c r="AD88" s="34" t="s">
        <v>46</v>
      </c>
      <c r="AE88" s="96">
        <v>0</v>
      </c>
      <c r="AF88" s="97">
        <v>7</v>
      </c>
      <c r="AG88" s="98">
        <v>0</v>
      </c>
      <c r="AH88" s="97">
        <v>0</v>
      </c>
      <c r="AI88" s="98" t="s">
        <v>333</v>
      </c>
      <c r="AJ88" s="97">
        <v>39.999999999999936</v>
      </c>
      <c r="AK88" s="97">
        <v>50.761421319796874</v>
      </c>
      <c r="AL88" s="97" t="s">
        <v>96</v>
      </c>
      <c r="AM88" s="96">
        <v>2.5380710659898478</v>
      </c>
      <c r="AN88" s="96">
        <v>0</v>
      </c>
      <c r="AO88" s="99" t="s">
        <v>333</v>
      </c>
      <c r="AP88" s="99">
        <v>0</v>
      </c>
      <c r="AQ88" s="99" t="s">
        <v>333</v>
      </c>
      <c r="AR88" s="99">
        <v>9.999999999999984</v>
      </c>
      <c r="AS88" s="99">
        <v>12.690355329949218</v>
      </c>
      <c r="AT88" s="100" t="s">
        <v>101</v>
      </c>
      <c r="AU88" s="99">
        <v>0</v>
      </c>
      <c r="AV88" s="99">
        <v>0</v>
      </c>
      <c r="AW88" s="99">
        <v>0</v>
      </c>
      <c r="AX88" s="99">
        <v>0</v>
      </c>
      <c r="AY88" s="99">
        <v>13.611111111111091</v>
      </c>
      <c r="AZ88" s="99">
        <v>17.272983643541995</v>
      </c>
      <c r="BA88" s="101">
        <v>234931.50684931505</v>
      </c>
      <c r="BB88" s="101">
        <v>298136.43001182115</v>
      </c>
      <c r="BC88" s="102">
        <v>9.788812785388127E-3</v>
      </c>
      <c r="BD88" s="102">
        <v>1.2422351250492547E-2</v>
      </c>
      <c r="BE88" s="97">
        <v>79.999999999999872</v>
      </c>
      <c r="BF88" s="97">
        <v>101.52284263959375</v>
      </c>
      <c r="BG88" s="96">
        <v>0</v>
      </c>
      <c r="BH88" s="96">
        <v>1.2690355329949239</v>
      </c>
      <c r="BI88" s="97" t="s">
        <v>333</v>
      </c>
      <c r="CG88"/>
      <c r="CH88"/>
      <c r="CI88"/>
      <c r="CJ88" s="34"/>
      <c r="CK88" s="17" t="s">
        <v>160</v>
      </c>
      <c r="CL88" s="17" t="s">
        <v>166</v>
      </c>
      <c r="CM88" s="17">
        <f t="shared" si="8"/>
        <v>0</v>
      </c>
      <c r="CN88" s="34"/>
      <c r="CO88" s="34"/>
      <c r="CP88" s="34"/>
      <c r="CQ88" s="34"/>
      <c r="CR88" s="34"/>
      <c r="CS88" s="34"/>
      <c r="CT88" s="34"/>
      <c r="CU88" s="34"/>
      <c r="CV88" s="34"/>
      <c r="CW88" s="34"/>
    </row>
    <row r="89" spans="2:101" x14ac:dyDescent="0.35">
      <c r="B89" s="34">
        <v>87</v>
      </c>
      <c r="C89" s="34">
        <v>2023</v>
      </c>
      <c r="D89" s="34" t="s">
        <v>110</v>
      </c>
      <c r="E89" s="34">
        <v>54</v>
      </c>
      <c r="F89" s="34" t="s">
        <v>81</v>
      </c>
      <c r="G89" s="34" t="s">
        <v>159</v>
      </c>
      <c r="H89" s="34" t="s">
        <v>157</v>
      </c>
      <c r="I89" s="34" t="s">
        <v>84</v>
      </c>
      <c r="J89" s="34" t="s">
        <v>90</v>
      </c>
      <c r="K89" s="34" t="s">
        <v>332</v>
      </c>
      <c r="L89" s="34" t="s">
        <v>183</v>
      </c>
      <c r="M89" s="34" t="s">
        <v>478</v>
      </c>
      <c r="N89" s="95">
        <v>0.20138888888888887</v>
      </c>
      <c r="O89" s="95">
        <v>0.25</v>
      </c>
      <c r="P89" s="95" t="s">
        <v>59</v>
      </c>
      <c r="Q89" s="95">
        <v>0.60416666666666663</v>
      </c>
      <c r="R89" s="95" t="s">
        <v>67</v>
      </c>
      <c r="S89" s="95">
        <v>0.65625</v>
      </c>
      <c r="T89" s="34" t="s">
        <v>25</v>
      </c>
      <c r="U89" s="34" t="s">
        <v>333</v>
      </c>
      <c r="V89" s="34" t="s">
        <v>43</v>
      </c>
      <c r="W89" s="34" t="s">
        <v>32</v>
      </c>
      <c r="X89" s="34" t="s">
        <v>43</v>
      </c>
      <c r="Y89" s="34" t="s">
        <v>333</v>
      </c>
      <c r="Z89" s="34" t="s">
        <v>25</v>
      </c>
      <c r="AA89" s="34" t="s">
        <v>43</v>
      </c>
      <c r="AB89" s="96">
        <v>0</v>
      </c>
      <c r="AC89" s="34" t="s">
        <v>25</v>
      </c>
      <c r="AD89" s="34" t="s">
        <v>43</v>
      </c>
      <c r="AE89" s="96">
        <v>0</v>
      </c>
      <c r="AF89" s="97">
        <v>8.5</v>
      </c>
      <c r="AG89" s="98">
        <v>10</v>
      </c>
      <c r="AH89" s="97">
        <v>12.690355329949238</v>
      </c>
      <c r="AI89" s="98" t="s">
        <v>149</v>
      </c>
      <c r="AJ89" s="97">
        <v>72.500000000000043</v>
      </c>
      <c r="AK89" s="97">
        <v>92.00507614213204</v>
      </c>
      <c r="AL89" s="97" t="s">
        <v>97</v>
      </c>
      <c r="AM89" s="96">
        <v>2.5380710659898478</v>
      </c>
      <c r="AN89" s="96">
        <v>2.5380710659898478</v>
      </c>
      <c r="AO89" s="99">
        <v>2.7149999999999999</v>
      </c>
      <c r="AP89" s="99">
        <v>3.4454314720812182</v>
      </c>
      <c r="AQ89" s="99" t="s">
        <v>108</v>
      </c>
      <c r="AR89" s="99">
        <v>14.202759000000015</v>
      </c>
      <c r="AS89" s="99">
        <v>18.023805837563472</v>
      </c>
      <c r="AT89" s="100" t="s">
        <v>102</v>
      </c>
      <c r="AU89" s="99">
        <v>89.121506196513408</v>
      </c>
      <c r="AV89" s="99">
        <v>113.09835811740281</v>
      </c>
      <c r="AW89" s="99">
        <v>10.97663639231863</v>
      </c>
      <c r="AX89" s="99">
        <v>13.929741614617551</v>
      </c>
      <c r="AY89" s="99">
        <v>24.670138888888903</v>
      </c>
      <c r="AZ89" s="99">
        <v>31.307282853919929</v>
      </c>
      <c r="BA89" s="101">
        <v>1470000</v>
      </c>
      <c r="BB89" s="101">
        <v>1865482.2335025382</v>
      </c>
      <c r="BC89" s="102">
        <v>6.1249999999999999E-2</v>
      </c>
      <c r="BD89" s="102">
        <v>7.772842639593909E-2</v>
      </c>
      <c r="BE89" s="97">
        <v>20</v>
      </c>
      <c r="BF89" s="97">
        <v>25.380710659898476</v>
      </c>
      <c r="BG89" s="96">
        <v>1.2690355329949239</v>
      </c>
      <c r="BH89" s="96">
        <v>1.2690355329949239</v>
      </c>
      <c r="BI89" s="97" t="s">
        <v>333</v>
      </c>
      <c r="CG89"/>
      <c r="CH89"/>
      <c r="CI89"/>
      <c r="CJ89" s="34"/>
      <c r="CK89" s="17" t="s">
        <v>160</v>
      </c>
      <c r="CL89" s="17" t="s">
        <v>171</v>
      </c>
      <c r="CM89" s="17">
        <f t="shared" si="8"/>
        <v>0</v>
      </c>
      <c r="CN89" s="34"/>
      <c r="CO89" s="34"/>
      <c r="CP89" s="34"/>
      <c r="CQ89" s="34"/>
      <c r="CR89" s="34"/>
      <c r="CS89" s="34"/>
      <c r="CT89" s="34"/>
      <c r="CU89" s="34"/>
      <c r="CV89" s="34"/>
      <c r="CW89" s="34"/>
    </row>
    <row r="90" spans="2:101" x14ac:dyDescent="0.35">
      <c r="B90" s="34">
        <v>88</v>
      </c>
      <c r="C90" s="34">
        <v>2023</v>
      </c>
      <c r="D90" s="34" t="s">
        <v>111</v>
      </c>
      <c r="E90" s="34">
        <v>29</v>
      </c>
      <c r="F90" s="34" t="s">
        <v>78</v>
      </c>
      <c r="G90" s="34" t="s">
        <v>158</v>
      </c>
      <c r="H90" s="34" t="s">
        <v>157</v>
      </c>
      <c r="I90" s="34" t="s">
        <v>86</v>
      </c>
      <c r="J90" s="34" t="s">
        <v>90</v>
      </c>
      <c r="K90" s="34" t="s">
        <v>332</v>
      </c>
      <c r="L90" s="34" t="s">
        <v>177</v>
      </c>
      <c r="M90" s="34" t="s">
        <v>259</v>
      </c>
      <c r="N90" s="95">
        <v>0.33333333333333331</v>
      </c>
      <c r="O90" s="95">
        <v>0.39583333333333331</v>
      </c>
      <c r="P90" s="95" t="s">
        <v>62</v>
      </c>
      <c r="Q90" s="95">
        <v>0.66666666666666663</v>
      </c>
      <c r="R90" s="95" t="s">
        <v>69</v>
      </c>
      <c r="S90" s="95">
        <v>0.70833333333333337</v>
      </c>
      <c r="T90" s="34" t="s">
        <v>28</v>
      </c>
      <c r="U90" s="34" t="s">
        <v>333</v>
      </c>
      <c r="V90" s="34" t="s">
        <v>43</v>
      </c>
      <c r="W90" s="34" t="s">
        <v>30</v>
      </c>
      <c r="X90" s="34" t="s">
        <v>43</v>
      </c>
      <c r="Y90" s="34" t="s">
        <v>333</v>
      </c>
      <c r="Z90" s="34" t="s">
        <v>28</v>
      </c>
      <c r="AA90" s="34" t="s">
        <v>43</v>
      </c>
      <c r="AB90" s="96">
        <v>0</v>
      </c>
      <c r="AC90" s="34" t="s">
        <v>25</v>
      </c>
      <c r="AD90" s="34" t="s">
        <v>43</v>
      </c>
      <c r="AE90" s="96">
        <v>1.2690355329949239</v>
      </c>
      <c r="AF90" s="97">
        <v>6.5</v>
      </c>
      <c r="AG90" s="98">
        <v>7.5</v>
      </c>
      <c r="AH90" s="97">
        <v>9.5177664974619294</v>
      </c>
      <c r="AI90" s="98" t="s">
        <v>149</v>
      </c>
      <c r="AJ90" s="97">
        <v>75.000000000000057</v>
      </c>
      <c r="AK90" s="97">
        <v>95.177664974619361</v>
      </c>
      <c r="AL90" s="97" t="s">
        <v>97</v>
      </c>
      <c r="AM90" s="96">
        <v>2.5380710659898478</v>
      </c>
      <c r="AN90" s="96">
        <v>2.5380710659898478</v>
      </c>
      <c r="AO90" s="99">
        <v>3.0337499999999995</v>
      </c>
      <c r="AP90" s="99">
        <v>3.8499365482233499</v>
      </c>
      <c r="AQ90" s="99" t="s">
        <v>100</v>
      </c>
      <c r="AR90" s="99">
        <v>19.109721000000015</v>
      </c>
      <c r="AS90" s="99">
        <v>24.25091497461931</v>
      </c>
      <c r="AT90" s="100" t="s">
        <v>103</v>
      </c>
      <c r="AU90" s="99">
        <v>858.07036112646779</v>
      </c>
      <c r="AV90" s="99">
        <v>1088.921778079274</v>
      </c>
      <c r="AW90" s="99">
        <v>109.50685108695656</v>
      </c>
      <c r="AX90" s="99">
        <v>138.96808513573168</v>
      </c>
      <c r="AY90" s="99">
        <v>25.520833333333353</v>
      </c>
      <c r="AZ90" s="99">
        <v>32.386844331641313</v>
      </c>
      <c r="BA90" s="101">
        <v>1947750</v>
      </c>
      <c r="BB90" s="101">
        <v>2471763.9593908628</v>
      </c>
      <c r="BC90" s="102">
        <v>8.1156249999999999E-2</v>
      </c>
      <c r="BD90" s="102">
        <v>0.1029901649746193</v>
      </c>
      <c r="BE90" s="97">
        <v>0</v>
      </c>
      <c r="BF90" s="97">
        <v>0</v>
      </c>
      <c r="BG90" s="96">
        <v>1.2690355329949239</v>
      </c>
      <c r="BH90" s="96">
        <v>1.2690355329949239</v>
      </c>
      <c r="BI90" s="97" t="s">
        <v>333</v>
      </c>
      <c r="CG90"/>
      <c r="CH90"/>
      <c r="CI90"/>
      <c r="CJ90" s="34"/>
      <c r="CK90" s="17" t="s">
        <v>160</v>
      </c>
      <c r="CL90" s="17" t="s">
        <v>170</v>
      </c>
      <c r="CM90" s="17">
        <f t="shared" si="8"/>
        <v>0</v>
      </c>
      <c r="CN90" s="34"/>
      <c r="CO90" s="34"/>
      <c r="CP90" s="34"/>
      <c r="CQ90" s="34"/>
      <c r="CR90" s="34"/>
      <c r="CS90" s="34"/>
      <c r="CT90" s="34"/>
      <c r="CU90" s="34"/>
      <c r="CV90" s="34"/>
      <c r="CW90" s="34"/>
    </row>
    <row r="91" spans="2:101" x14ac:dyDescent="0.35">
      <c r="B91" s="34">
        <v>89</v>
      </c>
      <c r="C91" s="34">
        <v>2023</v>
      </c>
      <c r="D91" s="34" t="s">
        <v>110</v>
      </c>
      <c r="E91" s="34">
        <v>42</v>
      </c>
      <c r="F91" s="34" t="s">
        <v>80</v>
      </c>
      <c r="G91" s="34" t="s">
        <v>159</v>
      </c>
      <c r="H91" s="34" t="s">
        <v>157</v>
      </c>
      <c r="I91" s="34" t="s">
        <v>84</v>
      </c>
      <c r="J91" s="34" t="s">
        <v>90</v>
      </c>
      <c r="K91" s="34" t="s">
        <v>332</v>
      </c>
      <c r="L91" s="34" t="s">
        <v>178</v>
      </c>
      <c r="M91" s="34" t="s">
        <v>478</v>
      </c>
      <c r="N91" s="95">
        <v>0.22916666666666666</v>
      </c>
      <c r="O91" s="95">
        <v>0.25</v>
      </c>
      <c r="P91" s="95" t="s">
        <v>59</v>
      </c>
      <c r="Q91" s="95">
        <v>0.58333333333333337</v>
      </c>
      <c r="R91" s="95" t="s">
        <v>67</v>
      </c>
      <c r="S91" s="95">
        <v>0.61111111111111105</v>
      </c>
      <c r="T91" s="34" t="s">
        <v>29</v>
      </c>
      <c r="U91" s="34" t="s">
        <v>49</v>
      </c>
      <c r="V91" s="34" t="s">
        <v>44</v>
      </c>
      <c r="W91" s="34" t="s">
        <v>333</v>
      </c>
      <c r="X91" s="34" t="s">
        <v>333</v>
      </c>
      <c r="Y91" s="34" t="s">
        <v>333</v>
      </c>
      <c r="Z91" s="34" t="s">
        <v>28</v>
      </c>
      <c r="AA91" s="34" t="s">
        <v>43</v>
      </c>
      <c r="AB91" s="96">
        <v>1.2690355329949239</v>
      </c>
      <c r="AC91" s="34" t="s">
        <v>29</v>
      </c>
      <c r="AD91" s="34" t="s">
        <v>44</v>
      </c>
      <c r="AE91" s="96">
        <v>0</v>
      </c>
      <c r="AF91" s="97">
        <v>8</v>
      </c>
      <c r="AG91" s="98">
        <v>0</v>
      </c>
      <c r="AH91" s="97">
        <v>0</v>
      </c>
      <c r="AI91" s="98" t="s">
        <v>333</v>
      </c>
      <c r="AJ91" s="97">
        <v>34.999999999999936</v>
      </c>
      <c r="AK91" s="97">
        <v>44.416243654822253</v>
      </c>
      <c r="AL91" s="97" t="s">
        <v>96</v>
      </c>
      <c r="AM91" s="96">
        <v>2.5380710659898478</v>
      </c>
      <c r="AN91" s="96">
        <v>0</v>
      </c>
      <c r="AO91" s="99" t="s">
        <v>333</v>
      </c>
      <c r="AP91" s="99">
        <v>0</v>
      </c>
      <c r="AQ91" s="99" t="s">
        <v>333</v>
      </c>
      <c r="AR91" s="99">
        <v>8.623818</v>
      </c>
      <c r="AS91" s="99">
        <v>10.943931472081218</v>
      </c>
      <c r="AT91" s="100" t="s">
        <v>101</v>
      </c>
      <c r="AU91" s="99">
        <v>825.42520189338461</v>
      </c>
      <c r="AV91" s="99">
        <v>1047.4939110322141</v>
      </c>
      <c r="AW91" s="99">
        <v>108.35053384615385</v>
      </c>
      <c r="AX91" s="99">
        <v>137.50067746973841</v>
      </c>
      <c r="AY91" s="99">
        <v>11.9097222222222</v>
      </c>
      <c r="AZ91" s="99">
        <v>15.113860688099239</v>
      </c>
      <c r="BA91" s="101">
        <v>3304703.1963470313</v>
      </c>
      <c r="BB91" s="101">
        <v>4193785.7821662836</v>
      </c>
      <c r="BC91" s="102">
        <v>0.13769596651445964</v>
      </c>
      <c r="BD91" s="102">
        <v>0.17474107425692847</v>
      </c>
      <c r="BE91" s="97">
        <v>0</v>
      </c>
      <c r="BF91" s="97">
        <v>0</v>
      </c>
      <c r="BG91" s="96">
        <v>1.2690355329949239</v>
      </c>
      <c r="BH91" s="96">
        <v>1.2690355329949239</v>
      </c>
      <c r="BI91" s="97" t="s">
        <v>333</v>
      </c>
      <c r="CG91"/>
      <c r="CH91"/>
      <c r="CI91"/>
      <c r="CJ91" s="34"/>
      <c r="CK91" s="17" t="s">
        <v>160</v>
      </c>
      <c r="CL91" s="17" t="s">
        <v>172</v>
      </c>
      <c r="CM91" s="17">
        <f t="shared" si="8"/>
        <v>0</v>
      </c>
      <c r="CN91" s="34"/>
      <c r="CO91" s="34"/>
      <c r="CP91" s="34"/>
      <c r="CQ91" s="34"/>
      <c r="CR91" s="34"/>
      <c r="CS91" s="34"/>
      <c r="CT91" s="34"/>
      <c r="CU91" s="34"/>
      <c r="CV91" s="34"/>
      <c r="CW91" s="34"/>
    </row>
    <row r="92" spans="2:101" x14ac:dyDescent="0.35">
      <c r="B92" s="34">
        <v>90</v>
      </c>
      <c r="C92" s="34">
        <v>2023</v>
      </c>
      <c r="D92" s="34" t="s">
        <v>110</v>
      </c>
      <c r="E92" s="34">
        <v>37</v>
      </c>
      <c r="F92" s="34" t="s">
        <v>79</v>
      </c>
      <c r="G92" s="34" t="s">
        <v>160</v>
      </c>
      <c r="H92" s="34" t="s">
        <v>157</v>
      </c>
      <c r="I92" s="34" t="s">
        <v>84</v>
      </c>
      <c r="J92" s="34" t="s">
        <v>90</v>
      </c>
      <c r="K92" s="34" t="s">
        <v>332</v>
      </c>
      <c r="L92" s="34" t="s">
        <v>184</v>
      </c>
      <c r="M92" s="34" t="s">
        <v>478</v>
      </c>
      <c r="N92" s="95">
        <v>0.23958333333333334</v>
      </c>
      <c r="O92" s="95">
        <v>0.29166666666666669</v>
      </c>
      <c r="P92" s="95" t="s">
        <v>60</v>
      </c>
      <c r="Q92" s="95">
        <v>0.625</v>
      </c>
      <c r="R92" s="95" t="s">
        <v>68</v>
      </c>
      <c r="S92" s="95">
        <v>0.6875</v>
      </c>
      <c r="T92" s="34" t="s">
        <v>25</v>
      </c>
      <c r="U92" s="34" t="s">
        <v>333</v>
      </c>
      <c r="V92" s="34" t="s">
        <v>43</v>
      </c>
      <c r="W92" s="34" t="s">
        <v>32</v>
      </c>
      <c r="X92" s="34" t="s">
        <v>43</v>
      </c>
      <c r="Y92" s="34" t="s">
        <v>333</v>
      </c>
      <c r="Z92" s="34" t="s">
        <v>25</v>
      </c>
      <c r="AA92" s="34" t="s">
        <v>43</v>
      </c>
      <c r="AB92" s="96">
        <v>0</v>
      </c>
      <c r="AC92" s="34" t="s">
        <v>27</v>
      </c>
      <c r="AD92" s="34" t="s">
        <v>44</v>
      </c>
      <c r="AE92" s="96">
        <v>1.2690355329949239</v>
      </c>
      <c r="AF92" s="97">
        <v>8</v>
      </c>
      <c r="AG92" s="98">
        <v>15</v>
      </c>
      <c r="AH92" s="97">
        <v>19.035532994923859</v>
      </c>
      <c r="AI92" s="98" t="s">
        <v>104</v>
      </c>
      <c r="AJ92" s="97">
        <v>82.5</v>
      </c>
      <c r="AK92" s="97">
        <v>104.69543147208122</v>
      </c>
      <c r="AL92" s="97" t="s">
        <v>97</v>
      </c>
      <c r="AM92" s="96">
        <v>2.5380710659898478</v>
      </c>
      <c r="AN92" s="96">
        <v>2.5380710659898478</v>
      </c>
      <c r="AO92" s="99">
        <v>4.0724999999999998</v>
      </c>
      <c r="AP92" s="99">
        <v>5.1681472081218276</v>
      </c>
      <c r="AQ92" s="99" t="s">
        <v>100</v>
      </c>
      <c r="AR92" s="99">
        <v>26.017185000000012</v>
      </c>
      <c r="AS92" s="99">
        <v>33.016732233502552</v>
      </c>
      <c r="AT92" s="100" t="s">
        <v>103</v>
      </c>
      <c r="AU92" s="99">
        <v>161.85296527429531</v>
      </c>
      <c r="AV92" s="99">
        <v>205.39716405367426</v>
      </c>
      <c r="AW92" s="99">
        <v>19.934595190941881</v>
      </c>
      <c r="AX92" s="99">
        <v>25.297709633174975</v>
      </c>
      <c r="AY92" s="99">
        <v>28.072916666666668</v>
      </c>
      <c r="AZ92" s="99">
        <v>35.625528764805416</v>
      </c>
      <c r="BA92" s="101">
        <v>1470000</v>
      </c>
      <c r="BB92" s="101">
        <v>1865482.2335025382</v>
      </c>
      <c r="BC92" s="102">
        <v>6.1249999999999999E-2</v>
      </c>
      <c r="BD92" s="102">
        <v>7.772842639593909E-2</v>
      </c>
      <c r="BE92" s="97">
        <v>30</v>
      </c>
      <c r="BF92" s="97">
        <v>38.071065989847718</v>
      </c>
      <c r="BG92" s="96">
        <v>0</v>
      </c>
      <c r="BH92" s="96">
        <v>1.2690355329949239</v>
      </c>
      <c r="BI92" s="97" t="s">
        <v>333</v>
      </c>
      <c r="CG92"/>
      <c r="CH92"/>
      <c r="CI92"/>
      <c r="CJ92" s="34"/>
      <c r="CK92" s="17" t="s">
        <v>160</v>
      </c>
      <c r="CL92" s="17" t="s">
        <v>169</v>
      </c>
      <c r="CM92" s="17">
        <f t="shared" si="8"/>
        <v>0</v>
      </c>
      <c r="CN92" s="34"/>
      <c r="CO92" s="34"/>
      <c r="CP92" s="34"/>
      <c r="CQ92" s="34"/>
      <c r="CR92" s="34"/>
      <c r="CS92" s="34"/>
      <c r="CT92" s="34"/>
      <c r="CU92" s="34"/>
      <c r="CV92" s="34"/>
      <c r="CW92" s="34"/>
    </row>
    <row r="93" spans="2:101" x14ac:dyDescent="0.35">
      <c r="B93" s="34">
        <v>91</v>
      </c>
      <c r="C93" s="34">
        <v>2023</v>
      </c>
      <c r="D93" s="34" t="s">
        <v>111</v>
      </c>
      <c r="E93" s="34">
        <v>25</v>
      </c>
      <c r="F93" s="34" t="s">
        <v>78</v>
      </c>
      <c r="G93" s="34" t="s">
        <v>158</v>
      </c>
      <c r="H93" s="34" t="s">
        <v>157</v>
      </c>
      <c r="I93" s="34" t="s">
        <v>84</v>
      </c>
      <c r="J93" s="34" t="s">
        <v>90</v>
      </c>
      <c r="K93" s="34" t="s">
        <v>332</v>
      </c>
      <c r="L93" s="34" t="s">
        <v>187</v>
      </c>
      <c r="M93" s="34" t="s">
        <v>478</v>
      </c>
      <c r="N93" s="95">
        <v>0.20833333333333334</v>
      </c>
      <c r="O93" s="95">
        <v>0.27083333333333331</v>
      </c>
      <c r="P93" s="95" t="s">
        <v>59</v>
      </c>
      <c r="Q93" s="95">
        <v>0.52083333333333337</v>
      </c>
      <c r="R93" s="95" t="s">
        <v>65</v>
      </c>
      <c r="S93" s="95">
        <v>0.58333333333333337</v>
      </c>
      <c r="T93" s="34" t="s">
        <v>25</v>
      </c>
      <c r="U93" s="34" t="s">
        <v>333</v>
      </c>
      <c r="V93" s="34" t="s">
        <v>43</v>
      </c>
      <c r="W93" s="34" t="s">
        <v>155</v>
      </c>
      <c r="X93" s="34" t="s">
        <v>155</v>
      </c>
      <c r="Y93" s="34" t="s">
        <v>333</v>
      </c>
      <c r="Z93" s="34" t="s">
        <v>25</v>
      </c>
      <c r="AA93" s="34" t="s">
        <v>43</v>
      </c>
      <c r="AB93" s="96">
        <v>0</v>
      </c>
      <c r="AC93" s="34" t="s">
        <v>29</v>
      </c>
      <c r="AD93" s="34" t="s">
        <v>44</v>
      </c>
      <c r="AE93" s="96">
        <v>1.2690355329949239</v>
      </c>
      <c r="AF93" s="97">
        <v>6.0000000000000018</v>
      </c>
      <c r="AG93" s="98">
        <v>15</v>
      </c>
      <c r="AH93" s="97">
        <v>19.035532994923859</v>
      </c>
      <c r="AI93" s="98" t="s">
        <v>104</v>
      </c>
      <c r="AJ93" s="97">
        <v>89.999999999999972</v>
      </c>
      <c r="AK93" s="97">
        <v>114.21319796954312</v>
      </c>
      <c r="AL93" s="97" t="s">
        <v>97</v>
      </c>
      <c r="AM93" s="96">
        <v>2.5380710659898478</v>
      </c>
      <c r="AN93" s="96">
        <v>2.5380710659898478</v>
      </c>
      <c r="AO93" s="99">
        <v>0.85000000000000009</v>
      </c>
      <c r="AP93" s="99">
        <v>1.0786802030456855</v>
      </c>
      <c r="AQ93" s="99" t="s">
        <v>107</v>
      </c>
      <c r="AR93" s="99">
        <v>12.912758000000011</v>
      </c>
      <c r="AS93" s="99">
        <v>16.386748730964481</v>
      </c>
      <c r="AT93" s="100" t="s">
        <v>102</v>
      </c>
      <c r="AU93" s="99">
        <v>86.521465617663537</v>
      </c>
      <c r="AV93" s="99">
        <v>109.79881423561363</v>
      </c>
      <c r="AW93" s="99">
        <v>10.656402800480778</v>
      </c>
      <c r="AX93" s="99">
        <v>13.523353807716724</v>
      </c>
      <c r="AY93" s="99">
        <v>30.624999999999989</v>
      </c>
      <c r="AZ93" s="99">
        <v>38.864213197969534</v>
      </c>
      <c r="BA93" s="101">
        <v>1734600</v>
      </c>
      <c r="BB93" s="101">
        <v>2201269.0355329951</v>
      </c>
      <c r="BC93" s="102">
        <v>7.2275000000000006E-2</v>
      </c>
      <c r="BD93" s="102">
        <v>9.1719543147208135E-2</v>
      </c>
      <c r="BE93" s="97">
        <v>30</v>
      </c>
      <c r="BF93" s="97">
        <v>38.071065989847718</v>
      </c>
      <c r="BG93" s="96">
        <v>0</v>
      </c>
      <c r="BH93" s="96">
        <v>1.2690355329949239</v>
      </c>
      <c r="BI93" s="97" t="s">
        <v>333</v>
      </c>
      <c r="CG93"/>
      <c r="CH93"/>
      <c r="CI93"/>
      <c r="CJ93" s="34"/>
      <c r="CK93" s="17" t="s">
        <v>161</v>
      </c>
      <c r="CL93" s="17" t="s">
        <v>157</v>
      </c>
      <c r="CM93" s="17">
        <f t="shared" si="8"/>
        <v>2.5380710659898478</v>
      </c>
      <c r="CN93" s="34"/>
      <c r="CO93" s="34"/>
      <c r="CP93" s="34"/>
      <c r="CQ93" s="34"/>
      <c r="CR93" s="34"/>
      <c r="CS93" s="34"/>
      <c r="CT93" s="34"/>
      <c r="CU93" s="34"/>
      <c r="CV93" s="34"/>
      <c r="CW93" s="34"/>
    </row>
    <row r="94" spans="2:101" x14ac:dyDescent="0.35">
      <c r="B94" s="34">
        <v>92</v>
      </c>
      <c r="C94" s="34">
        <v>2023</v>
      </c>
      <c r="D94" s="34" t="s">
        <v>111</v>
      </c>
      <c r="E94" s="34">
        <v>39</v>
      </c>
      <c r="F94" s="34" t="s">
        <v>79</v>
      </c>
      <c r="G94" s="34" t="s">
        <v>159</v>
      </c>
      <c r="H94" s="34" t="s">
        <v>157</v>
      </c>
      <c r="I94" s="34" t="s">
        <v>86</v>
      </c>
      <c r="J94" s="34" t="s">
        <v>90</v>
      </c>
      <c r="K94" s="34" t="s">
        <v>332</v>
      </c>
      <c r="L94" s="34" t="s">
        <v>175</v>
      </c>
      <c r="M94" s="34" t="s">
        <v>478</v>
      </c>
      <c r="N94" s="95">
        <v>0.20833333333333334</v>
      </c>
      <c r="O94" s="95">
        <v>0.27083333333333331</v>
      </c>
      <c r="P94" s="95" t="s">
        <v>59</v>
      </c>
      <c r="Q94" s="95">
        <v>0.5</v>
      </c>
      <c r="R94" s="95" t="s">
        <v>65</v>
      </c>
      <c r="S94" s="95">
        <v>0.58333333333333337</v>
      </c>
      <c r="T94" s="34" t="s">
        <v>25</v>
      </c>
      <c r="U94" s="34" t="s">
        <v>333</v>
      </c>
      <c r="V94" s="34" t="s">
        <v>43</v>
      </c>
      <c r="W94" s="34" t="s">
        <v>28</v>
      </c>
      <c r="X94" s="34" t="s">
        <v>43</v>
      </c>
      <c r="Y94" s="34" t="s">
        <v>333</v>
      </c>
      <c r="Z94" s="34" t="s">
        <v>25</v>
      </c>
      <c r="AA94" s="34" t="s">
        <v>43</v>
      </c>
      <c r="AB94" s="96">
        <v>0</v>
      </c>
      <c r="AC94" s="34" t="s">
        <v>33</v>
      </c>
      <c r="AD94" s="34" t="s">
        <v>46</v>
      </c>
      <c r="AE94" s="96">
        <v>1.2690355329949239</v>
      </c>
      <c r="AF94" s="97">
        <v>5.5</v>
      </c>
      <c r="AG94" s="98">
        <v>17.5</v>
      </c>
      <c r="AH94" s="97">
        <v>22.208121827411169</v>
      </c>
      <c r="AI94" s="98" t="s">
        <v>104</v>
      </c>
      <c r="AJ94" s="97">
        <v>105</v>
      </c>
      <c r="AK94" s="97">
        <v>133.248730964467</v>
      </c>
      <c r="AL94" s="97" t="s">
        <v>97</v>
      </c>
      <c r="AM94" s="96">
        <v>2.5380710659898478</v>
      </c>
      <c r="AN94" s="96">
        <v>2.5380710659898478</v>
      </c>
      <c r="AO94" s="99">
        <v>4.8416666666666668</v>
      </c>
      <c r="AP94" s="99">
        <v>6.14424703891709</v>
      </c>
      <c r="AQ94" s="99" t="s">
        <v>100</v>
      </c>
      <c r="AR94" s="99">
        <v>17.594754999999992</v>
      </c>
      <c r="AS94" s="99">
        <v>22.328369289340092</v>
      </c>
      <c r="AT94" s="100" t="s">
        <v>103</v>
      </c>
      <c r="AU94" s="99">
        <v>192.54462925723382</v>
      </c>
      <c r="AV94" s="99">
        <v>244.34597621476374</v>
      </c>
      <c r="AW94" s="99">
        <v>23.714729192190592</v>
      </c>
      <c r="AX94" s="99">
        <v>30.094834000241871</v>
      </c>
      <c r="AY94" s="99">
        <v>35.729166666666664</v>
      </c>
      <c r="AZ94" s="99">
        <v>45.341582064297796</v>
      </c>
      <c r="BA94" s="101">
        <v>2572500</v>
      </c>
      <c r="BB94" s="101">
        <v>3264593.9086294416</v>
      </c>
      <c r="BC94" s="102">
        <v>0.1071875</v>
      </c>
      <c r="BD94" s="102">
        <v>0.1360247461928934</v>
      </c>
      <c r="BE94" s="97">
        <v>0</v>
      </c>
      <c r="BF94" s="97">
        <v>0</v>
      </c>
      <c r="BG94" s="96">
        <v>1.2690355329949239</v>
      </c>
      <c r="BH94" s="96">
        <v>1.2690355329949239</v>
      </c>
      <c r="BI94" s="97" t="s">
        <v>333</v>
      </c>
      <c r="CG94" s="34"/>
      <c r="CH94" s="34"/>
      <c r="CI94" s="34"/>
      <c r="CJ94" s="34"/>
      <c r="CK94" s="17" t="s">
        <v>161</v>
      </c>
      <c r="CL94" s="17" t="s">
        <v>168</v>
      </c>
      <c r="CM94" s="17">
        <f t="shared" si="8"/>
        <v>0</v>
      </c>
      <c r="CN94" s="34"/>
      <c r="CO94" s="34"/>
      <c r="CP94" s="34"/>
      <c r="CQ94" s="34"/>
      <c r="CR94" s="34"/>
      <c r="CS94" s="34"/>
      <c r="CT94" s="34"/>
      <c r="CU94" s="34"/>
      <c r="CV94" s="34"/>
      <c r="CW94" s="34"/>
    </row>
    <row r="95" spans="2:101" x14ac:dyDescent="0.35">
      <c r="B95" s="34">
        <v>93</v>
      </c>
      <c r="C95" s="34">
        <v>2023</v>
      </c>
      <c r="D95" s="34" t="s">
        <v>111</v>
      </c>
      <c r="E95" s="34">
        <v>21</v>
      </c>
      <c r="F95" s="34" t="s">
        <v>78</v>
      </c>
      <c r="G95" s="34" t="s">
        <v>158</v>
      </c>
      <c r="H95" s="34" t="s">
        <v>157</v>
      </c>
      <c r="I95" s="34" t="s">
        <v>84</v>
      </c>
      <c r="J95" s="34" t="s">
        <v>90</v>
      </c>
      <c r="K95" s="34" t="s">
        <v>483</v>
      </c>
      <c r="L95" s="34" t="s">
        <v>176</v>
      </c>
      <c r="M95" s="34" t="s">
        <v>260</v>
      </c>
      <c r="N95" s="95">
        <v>0</v>
      </c>
      <c r="O95" s="95">
        <v>0</v>
      </c>
      <c r="P95" s="95" t="s">
        <v>333</v>
      </c>
      <c r="Q95" s="95">
        <v>0</v>
      </c>
      <c r="R95" s="95" t="s">
        <v>333</v>
      </c>
      <c r="S95" s="95">
        <v>0</v>
      </c>
      <c r="T95" s="34" t="s">
        <v>36</v>
      </c>
      <c r="U95" s="34" t="s">
        <v>333</v>
      </c>
      <c r="V95" s="34" t="s">
        <v>2</v>
      </c>
      <c r="W95" s="34" t="s">
        <v>333</v>
      </c>
      <c r="X95" s="34" t="s">
        <v>333</v>
      </c>
      <c r="Y95" s="34" t="s">
        <v>333</v>
      </c>
      <c r="Z95" s="34" t="s">
        <v>36</v>
      </c>
      <c r="AA95" s="34" t="s">
        <v>2</v>
      </c>
      <c r="AB95" s="96">
        <v>0</v>
      </c>
      <c r="AC95" s="34" t="s">
        <v>36</v>
      </c>
      <c r="AD95" s="34" t="s">
        <v>2</v>
      </c>
      <c r="AE95" s="96">
        <v>0</v>
      </c>
      <c r="AF95" s="97">
        <v>8</v>
      </c>
      <c r="AG95" s="98">
        <v>0</v>
      </c>
      <c r="AH95" s="97">
        <v>0</v>
      </c>
      <c r="AI95" s="98" t="s">
        <v>333</v>
      </c>
      <c r="AJ95" s="97">
        <v>0</v>
      </c>
      <c r="AK95" s="97">
        <v>0</v>
      </c>
      <c r="AL95" s="97" t="s">
        <v>95</v>
      </c>
      <c r="AM95" s="96">
        <v>0</v>
      </c>
      <c r="AN95" s="96">
        <v>0</v>
      </c>
      <c r="AO95" s="99" t="s">
        <v>333</v>
      </c>
      <c r="AP95" s="99">
        <v>0</v>
      </c>
      <c r="AQ95" s="99" t="s">
        <v>333</v>
      </c>
      <c r="AR95" s="99">
        <v>0</v>
      </c>
      <c r="AS95" s="99">
        <v>0</v>
      </c>
      <c r="AT95" s="100" t="s">
        <v>99</v>
      </c>
      <c r="AU95" s="99">
        <v>0</v>
      </c>
      <c r="AV95" s="99">
        <v>0</v>
      </c>
      <c r="AW95" s="99">
        <v>0</v>
      </c>
      <c r="AX95" s="99">
        <v>0</v>
      </c>
      <c r="AY95" s="99">
        <v>0</v>
      </c>
      <c r="AZ95" s="99">
        <v>0</v>
      </c>
      <c r="BA95" s="101">
        <v>0</v>
      </c>
      <c r="BB95" s="101">
        <v>0</v>
      </c>
      <c r="BC95" s="102">
        <v>0</v>
      </c>
      <c r="BD95" s="102">
        <v>0</v>
      </c>
      <c r="BE95" s="97">
        <v>0</v>
      </c>
      <c r="BF95" s="97">
        <v>0</v>
      </c>
      <c r="BG95" s="96">
        <v>1.2690355329949239</v>
      </c>
      <c r="BH95" s="96">
        <v>1.2690355329949239</v>
      </c>
      <c r="BI95" s="97" t="s">
        <v>333</v>
      </c>
      <c r="CG95" s="34"/>
      <c r="CH95" s="34"/>
      <c r="CI95" s="34"/>
      <c r="CJ95" s="34"/>
      <c r="CK95" s="17" t="s">
        <v>161</v>
      </c>
      <c r="CL95" s="17" t="s">
        <v>167</v>
      </c>
      <c r="CM95" s="17">
        <f t="shared" si="8"/>
        <v>0</v>
      </c>
      <c r="CN95" s="34"/>
      <c r="CO95" s="34"/>
      <c r="CP95" s="34"/>
      <c r="CQ95" s="34"/>
      <c r="CR95" s="34"/>
      <c r="CS95" s="34"/>
      <c r="CT95" s="34"/>
      <c r="CU95" s="34"/>
      <c r="CV95" s="34"/>
      <c r="CW95" s="34"/>
    </row>
    <row r="96" spans="2:101" x14ac:dyDescent="0.35">
      <c r="B96" s="34">
        <v>94</v>
      </c>
      <c r="C96" s="34">
        <v>2023</v>
      </c>
      <c r="D96" s="34" t="s">
        <v>110</v>
      </c>
      <c r="E96" s="34">
        <v>48</v>
      </c>
      <c r="F96" s="34" t="s">
        <v>80</v>
      </c>
      <c r="G96" s="34" t="s">
        <v>160</v>
      </c>
      <c r="H96" s="34" t="s">
        <v>157</v>
      </c>
      <c r="I96" s="34" t="s">
        <v>84</v>
      </c>
      <c r="J96" s="34" t="s">
        <v>90</v>
      </c>
      <c r="K96" s="34" t="s">
        <v>332</v>
      </c>
      <c r="L96" s="34" t="s">
        <v>173</v>
      </c>
      <c r="M96" s="34" t="s">
        <v>260</v>
      </c>
      <c r="N96" s="95">
        <v>0</v>
      </c>
      <c r="O96" s="95">
        <v>0</v>
      </c>
      <c r="P96" s="95" t="s">
        <v>333</v>
      </c>
      <c r="Q96" s="95">
        <v>0</v>
      </c>
      <c r="R96" s="95" t="s">
        <v>333</v>
      </c>
      <c r="S96" s="95">
        <v>0</v>
      </c>
      <c r="T96" s="34" t="s">
        <v>36</v>
      </c>
      <c r="U96" s="34" t="s">
        <v>333</v>
      </c>
      <c r="V96" s="34" t="s">
        <v>2</v>
      </c>
      <c r="W96" s="34" t="s">
        <v>333</v>
      </c>
      <c r="X96" s="34" t="s">
        <v>333</v>
      </c>
      <c r="Y96" s="34" t="s">
        <v>333</v>
      </c>
      <c r="Z96" s="34" t="s">
        <v>25</v>
      </c>
      <c r="AA96" s="34" t="s">
        <v>43</v>
      </c>
      <c r="AB96" s="96">
        <v>1.2690355329949239</v>
      </c>
      <c r="AC96" s="34" t="s">
        <v>25</v>
      </c>
      <c r="AD96" s="34" t="s">
        <v>43</v>
      </c>
      <c r="AE96" s="96">
        <v>1.2690355329949239</v>
      </c>
      <c r="AF96" s="97">
        <v>11</v>
      </c>
      <c r="AG96" s="98">
        <v>0</v>
      </c>
      <c r="AH96" s="97">
        <v>0</v>
      </c>
      <c r="AI96" s="98" t="s">
        <v>333</v>
      </c>
      <c r="AJ96" s="97">
        <v>0</v>
      </c>
      <c r="AK96" s="97">
        <v>0</v>
      </c>
      <c r="AL96" s="97" t="s">
        <v>95</v>
      </c>
      <c r="AM96" s="96">
        <v>0</v>
      </c>
      <c r="AN96" s="96">
        <v>0</v>
      </c>
      <c r="AO96" s="99" t="s">
        <v>333</v>
      </c>
      <c r="AP96" s="99">
        <v>0</v>
      </c>
      <c r="AQ96" s="99" t="s">
        <v>333</v>
      </c>
      <c r="AR96" s="99">
        <v>0</v>
      </c>
      <c r="AS96" s="99">
        <v>0</v>
      </c>
      <c r="AT96" s="100" t="s">
        <v>99</v>
      </c>
      <c r="AU96" s="99">
        <v>0</v>
      </c>
      <c r="AV96" s="99">
        <v>0</v>
      </c>
      <c r="AW96" s="99">
        <v>0</v>
      </c>
      <c r="AX96" s="99">
        <v>0</v>
      </c>
      <c r="AY96" s="99">
        <v>0</v>
      </c>
      <c r="AZ96" s="99">
        <v>0</v>
      </c>
      <c r="BA96" s="101">
        <v>0</v>
      </c>
      <c r="BB96" s="101">
        <v>0</v>
      </c>
      <c r="BC96" s="102">
        <v>0</v>
      </c>
      <c r="BD96" s="102">
        <v>0</v>
      </c>
      <c r="BE96" s="97">
        <v>0</v>
      </c>
      <c r="BF96" s="97">
        <v>0</v>
      </c>
      <c r="BG96" s="96">
        <v>1.2690355329949239</v>
      </c>
      <c r="BH96" s="96">
        <v>1.2690355329949239</v>
      </c>
      <c r="BI96" s="97" t="s">
        <v>333</v>
      </c>
      <c r="CG96" s="34"/>
      <c r="CH96" s="34"/>
      <c r="CI96" s="34"/>
      <c r="CJ96" s="34"/>
      <c r="CK96" s="17" t="s">
        <v>161</v>
      </c>
      <c r="CL96" s="17" t="s">
        <v>166</v>
      </c>
      <c r="CM96" s="17">
        <f t="shared" si="8"/>
        <v>0</v>
      </c>
      <c r="CN96" s="34"/>
      <c r="CO96" s="34"/>
      <c r="CP96" s="34"/>
      <c r="CQ96" s="34"/>
      <c r="CR96" s="34"/>
      <c r="CS96" s="34"/>
      <c r="CT96" s="34"/>
      <c r="CU96" s="34"/>
      <c r="CV96" s="34"/>
      <c r="CW96" s="34"/>
    </row>
    <row r="97" spans="2:101" x14ac:dyDescent="0.35">
      <c r="B97" s="34">
        <v>95</v>
      </c>
      <c r="C97" s="34">
        <v>2023</v>
      </c>
      <c r="D97" s="34" t="s">
        <v>111</v>
      </c>
      <c r="E97" s="34">
        <v>33</v>
      </c>
      <c r="F97" s="34" t="s">
        <v>79</v>
      </c>
      <c r="G97" s="34" t="s">
        <v>158</v>
      </c>
      <c r="H97" s="34" t="s">
        <v>157</v>
      </c>
      <c r="I97" s="34" t="s">
        <v>84</v>
      </c>
      <c r="J97" s="34" t="s">
        <v>90</v>
      </c>
      <c r="K97" s="34" t="s">
        <v>332</v>
      </c>
      <c r="L97" s="34" t="s">
        <v>173</v>
      </c>
      <c r="M97" s="34" t="s">
        <v>260</v>
      </c>
      <c r="N97" s="95">
        <v>0</v>
      </c>
      <c r="O97" s="95">
        <v>0</v>
      </c>
      <c r="P97" s="95" t="s">
        <v>333</v>
      </c>
      <c r="Q97" s="95">
        <v>0</v>
      </c>
      <c r="R97" s="95" t="s">
        <v>333</v>
      </c>
      <c r="S97" s="95">
        <v>0</v>
      </c>
      <c r="T97" s="34" t="s">
        <v>36</v>
      </c>
      <c r="U97" s="34" t="s">
        <v>333</v>
      </c>
      <c r="V97" s="34" t="s">
        <v>2</v>
      </c>
      <c r="W97" s="34" t="s">
        <v>333</v>
      </c>
      <c r="X97" s="34" t="s">
        <v>333</v>
      </c>
      <c r="Y97" s="34" t="s">
        <v>333</v>
      </c>
      <c r="Z97" s="34" t="s">
        <v>28</v>
      </c>
      <c r="AA97" s="34" t="s">
        <v>43</v>
      </c>
      <c r="AB97" s="96">
        <v>1.2690355329949239</v>
      </c>
      <c r="AC97" s="34" t="s">
        <v>28</v>
      </c>
      <c r="AD97" s="34" t="s">
        <v>43</v>
      </c>
      <c r="AE97" s="96">
        <v>1.2690355329949239</v>
      </c>
      <c r="AF97" s="97">
        <v>13</v>
      </c>
      <c r="AG97" s="98">
        <v>0</v>
      </c>
      <c r="AH97" s="97">
        <v>0</v>
      </c>
      <c r="AI97" s="98" t="s">
        <v>333</v>
      </c>
      <c r="AJ97" s="97">
        <v>0</v>
      </c>
      <c r="AK97" s="97">
        <v>0</v>
      </c>
      <c r="AL97" s="97" t="s">
        <v>95</v>
      </c>
      <c r="AM97" s="96">
        <v>0</v>
      </c>
      <c r="AN97" s="96">
        <v>0</v>
      </c>
      <c r="AO97" s="99" t="s">
        <v>333</v>
      </c>
      <c r="AP97" s="99">
        <v>0</v>
      </c>
      <c r="AQ97" s="99" t="s">
        <v>333</v>
      </c>
      <c r="AR97" s="99">
        <v>0</v>
      </c>
      <c r="AS97" s="99">
        <v>0</v>
      </c>
      <c r="AT97" s="100" t="s">
        <v>99</v>
      </c>
      <c r="AU97" s="99">
        <v>0</v>
      </c>
      <c r="AV97" s="99">
        <v>0</v>
      </c>
      <c r="AW97" s="99">
        <v>0</v>
      </c>
      <c r="AX97" s="99">
        <v>0</v>
      </c>
      <c r="AY97" s="99">
        <v>0</v>
      </c>
      <c r="AZ97" s="99">
        <v>0</v>
      </c>
      <c r="BA97" s="101">
        <v>0</v>
      </c>
      <c r="BB97" s="101">
        <v>0</v>
      </c>
      <c r="BC97" s="102">
        <v>0</v>
      </c>
      <c r="BD97" s="102">
        <v>0</v>
      </c>
      <c r="BE97" s="97">
        <v>0</v>
      </c>
      <c r="BF97" s="97">
        <v>0</v>
      </c>
      <c r="BG97" s="96">
        <v>1.2690355329949239</v>
      </c>
      <c r="BH97" s="96">
        <v>1.2690355329949239</v>
      </c>
      <c r="BI97" s="97" t="s">
        <v>333</v>
      </c>
      <c r="CG97" s="34"/>
      <c r="CH97" s="34"/>
      <c r="CI97" s="34"/>
      <c r="CJ97" s="34"/>
      <c r="CK97" s="17" t="s">
        <v>161</v>
      </c>
      <c r="CL97" s="17" t="s">
        <v>171</v>
      </c>
      <c r="CM97" s="17">
        <f t="shared" si="8"/>
        <v>0</v>
      </c>
      <c r="CN97" s="34"/>
      <c r="CO97" s="34"/>
      <c r="CP97" s="34"/>
      <c r="CQ97" s="34"/>
      <c r="CR97" s="34"/>
      <c r="CS97" s="34"/>
      <c r="CT97" s="34"/>
      <c r="CU97" s="34"/>
      <c r="CV97" s="34"/>
      <c r="CW97" s="34"/>
    </row>
    <row r="98" spans="2:101" x14ac:dyDescent="0.35">
      <c r="B98" s="34">
        <v>96</v>
      </c>
      <c r="C98" s="34">
        <v>2023</v>
      </c>
      <c r="D98" s="34" t="s">
        <v>111</v>
      </c>
      <c r="E98" s="34">
        <v>53</v>
      </c>
      <c r="F98" s="34" t="s">
        <v>81</v>
      </c>
      <c r="G98" s="34" t="s">
        <v>160</v>
      </c>
      <c r="H98" s="34" t="s">
        <v>157</v>
      </c>
      <c r="I98" s="34" t="s">
        <v>84</v>
      </c>
      <c r="J98" s="34" t="s">
        <v>90</v>
      </c>
      <c r="K98" s="34" t="s">
        <v>332</v>
      </c>
      <c r="L98" s="34" t="s">
        <v>178</v>
      </c>
      <c r="M98" s="34" t="s">
        <v>478</v>
      </c>
      <c r="N98" s="95">
        <v>0.20833333333333334</v>
      </c>
      <c r="O98" s="95">
        <v>0.25</v>
      </c>
      <c r="P98" s="95" t="s">
        <v>59</v>
      </c>
      <c r="Q98" s="95">
        <v>0.5</v>
      </c>
      <c r="R98" s="95" t="s">
        <v>65</v>
      </c>
      <c r="S98" s="95">
        <v>0.58333333333333337</v>
      </c>
      <c r="T98" s="34" t="s">
        <v>28</v>
      </c>
      <c r="U98" s="34" t="s">
        <v>333</v>
      </c>
      <c r="V98" s="34" t="s">
        <v>43</v>
      </c>
      <c r="W98" s="34" t="s">
        <v>37</v>
      </c>
      <c r="X98" s="34" t="s">
        <v>43</v>
      </c>
      <c r="Y98" s="34" t="s">
        <v>333</v>
      </c>
      <c r="Z98" s="34" t="s">
        <v>28</v>
      </c>
      <c r="AA98" s="34" t="s">
        <v>43</v>
      </c>
      <c r="AB98" s="96">
        <v>0</v>
      </c>
      <c r="AC98" s="34" t="s">
        <v>28</v>
      </c>
      <c r="AD98" s="34" t="s">
        <v>43</v>
      </c>
      <c r="AE98" s="96">
        <v>0</v>
      </c>
      <c r="AF98" s="97">
        <v>6</v>
      </c>
      <c r="AG98" s="98">
        <v>15</v>
      </c>
      <c r="AH98" s="97">
        <v>19.035532994923859</v>
      </c>
      <c r="AI98" s="98" t="s">
        <v>104</v>
      </c>
      <c r="AJ98" s="97">
        <v>90.000000000000028</v>
      </c>
      <c r="AK98" s="97">
        <v>114.21319796954319</v>
      </c>
      <c r="AL98" s="97" t="s">
        <v>97</v>
      </c>
      <c r="AM98" s="96">
        <v>2.5380710659898478</v>
      </c>
      <c r="AN98" s="96">
        <v>2.5380710659898478</v>
      </c>
      <c r="AO98" s="99">
        <v>4.5</v>
      </c>
      <c r="AP98" s="99">
        <v>5.7106598984771573</v>
      </c>
      <c r="AQ98" s="99" t="s">
        <v>100</v>
      </c>
      <c r="AR98" s="99">
        <v>8.623818</v>
      </c>
      <c r="AS98" s="99">
        <v>10.943931472081218</v>
      </c>
      <c r="AT98" s="100" t="s">
        <v>101</v>
      </c>
      <c r="AU98" s="99">
        <v>204.05838097369568</v>
      </c>
      <c r="AV98" s="99">
        <v>258.95733626103515</v>
      </c>
      <c r="AW98" s="99">
        <v>25.983368478260868</v>
      </c>
      <c r="AX98" s="99">
        <v>32.973817865813288</v>
      </c>
      <c r="AY98" s="99">
        <v>30.625000000000011</v>
      </c>
      <c r="AZ98" s="99">
        <v>38.864213197969555</v>
      </c>
      <c r="BA98" s="101">
        <v>3307500</v>
      </c>
      <c r="BB98" s="101">
        <v>4197335.0253807111</v>
      </c>
      <c r="BC98" s="102">
        <v>0.1378125</v>
      </c>
      <c r="BD98" s="102">
        <v>0.17488895939086296</v>
      </c>
      <c r="BE98" s="97">
        <v>0</v>
      </c>
      <c r="BF98" s="97">
        <v>0</v>
      </c>
      <c r="BG98" s="96">
        <v>1.2690355329949239</v>
      </c>
      <c r="BH98" s="96">
        <v>1.2690355329949239</v>
      </c>
      <c r="BI98" s="97" t="s">
        <v>333</v>
      </c>
      <c r="CG98" s="34"/>
      <c r="CH98" s="34"/>
      <c r="CI98" s="34"/>
      <c r="CJ98" s="34"/>
      <c r="CK98" s="17" t="s">
        <v>161</v>
      </c>
      <c r="CL98" s="17" t="s">
        <v>170</v>
      </c>
      <c r="CM98" s="17">
        <f t="shared" si="8"/>
        <v>0</v>
      </c>
      <c r="CN98" s="34"/>
      <c r="CO98" s="34"/>
      <c r="CP98" s="34"/>
      <c r="CQ98" s="34"/>
      <c r="CR98" s="34"/>
      <c r="CS98" s="34"/>
      <c r="CT98" s="34"/>
      <c r="CU98" s="34"/>
      <c r="CV98" s="34"/>
      <c r="CW98" s="34"/>
    </row>
    <row r="99" spans="2:101" x14ac:dyDescent="0.35">
      <c r="B99" s="34">
        <v>97</v>
      </c>
      <c r="C99" s="34">
        <v>2023</v>
      </c>
      <c r="D99" s="34" t="s">
        <v>110</v>
      </c>
      <c r="E99" s="34">
        <v>60</v>
      </c>
      <c r="F99" s="34" t="s">
        <v>82</v>
      </c>
      <c r="G99" s="34" t="s">
        <v>160</v>
      </c>
      <c r="H99" s="34" t="s">
        <v>157</v>
      </c>
      <c r="I99" s="34" t="s">
        <v>85</v>
      </c>
      <c r="J99" s="34" t="s">
        <v>90</v>
      </c>
      <c r="K99" s="34" t="s">
        <v>332</v>
      </c>
      <c r="L99" s="34" t="s">
        <v>182</v>
      </c>
      <c r="M99" s="34" t="s">
        <v>478</v>
      </c>
      <c r="N99" s="95">
        <v>0.54166666666666663</v>
      </c>
      <c r="O99" s="95">
        <v>0.58333333333333337</v>
      </c>
      <c r="P99" s="95" t="s">
        <v>67</v>
      </c>
      <c r="Q99" s="95">
        <v>0.875</v>
      </c>
      <c r="R99" s="95" t="s">
        <v>74</v>
      </c>
      <c r="S99" s="95">
        <v>0.91666666666666663</v>
      </c>
      <c r="T99" s="34" t="s">
        <v>27</v>
      </c>
      <c r="U99" s="34" t="s">
        <v>49</v>
      </c>
      <c r="V99" s="34" t="s">
        <v>44</v>
      </c>
      <c r="W99" s="34" t="s">
        <v>28</v>
      </c>
      <c r="X99" s="34" t="s">
        <v>43</v>
      </c>
      <c r="Y99" s="34" t="s">
        <v>333</v>
      </c>
      <c r="Z99" s="34" t="s">
        <v>27</v>
      </c>
      <c r="AA99" s="34" t="s">
        <v>44</v>
      </c>
      <c r="AB99" s="96">
        <v>0</v>
      </c>
      <c r="AC99" s="34" t="s">
        <v>27</v>
      </c>
      <c r="AD99" s="34" t="s">
        <v>44</v>
      </c>
      <c r="AE99" s="96">
        <v>0</v>
      </c>
      <c r="AF99" s="97">
        <v>6.9999999999999991</v>
      </c>
      <c r="AG99" s="98">
        <v>20</v>
      </c>
      <c r="AH99" s="97">
        <v>25.380710659898476</v>
      </c>
      <c r="AI99" s="98" t="s">
        <v>104</v>
      </c>
      <c r="AJ99" s="97">
        <v>60.000000000000028</v>
      </c>
      <c r="AK99" s="97">
        <v>76.142131979695463</v>
      </c>
      <c r="AL99" s="97" t="s">
        <v>97</v>
      </c>
      <c r="AM99" s="96">
        <v>2.5380710659898478</v>
      </c>
      <c r="AN99" s="96">
        <v>2.5380710659898478</v>
      </c>
      <c r="AO99" s="99">
        <v>5.5333333333333332</v>
      </c>
      <c r="AP99" s="99">
        <v>7.0219966159052456</v>
      </c>
      <c r="AQ99" s="99" t="s">
        <v>109</v>
      </c>
      <c r="AR99" s="99">
        <v>5.6228680000000111</v>
      </c>
      <c r="AS99" s="99">
        <v>7.1356192893401156</v>
      </c>
      <c r="AT99" s="100" t="s">
        <v>101</v>
      </c>
      <c r="AU99" s="99">
        <v>140.89156988687054</v>
      </c>
      <c r="AV99" s="99">
        <v>178.79640848587633</v>
      </c>
      <c r="AW99" s="99">
        <v>17.417356940418809</v>
      </c>
      <c r="AX99" s="99">
        <v>22.103244848247222</v>
      </c>
      <c r="AY99" s="99">
        <v>20.416666666666675</v>
      </c>
      <c r="AZ99" s="99">
        <v>25.90947546531304</v>
      </c>
      <c r="BA99" s="101">
        <v>4128082.1917808214</v>
      </c>
      <c r="BB99" s="101">
        <v>5238682.9844934279</v>
      </c>
      <c r="BC99" s="102">
        <v>0.17200342465753424</v>
      </c>
      <c r="BD99" s="102">
        <v>0.2182784576872262</v>
      </c>
      <c r="BE99" s="97">
        <v>0</v>
      </c>
      <c r="BF99" s="97">
        <v>0</v>
      </c>
      <c r="BG99" s="96">
        <v>1.2690355329949239</v>
      </c>
      <c r="BH99" s="96">
        <v>1.2690355329949239</v>
      </c>
      <c r="BI99" s="97" t="s">
        <v>333</v>
      </c>
      <c r="CG99" s="34"/>
      <c r="CH99" s="34"/>
      <c r="CI99" s="34"/>
      <c r="CJ99" s="34"/>
      <c r="CK99" s="17" t="s">
        <v>161</v>
      </c>
      <c r="CL99" s="17" t="s">
        <v>172</v>
      </c>
      <c r="CM99" s="17">
        <f t="shared" si="8"/>
        <v>0</v>
      </c>
      <c r="CN99" s="34"/>
      <c r="CO99" s="34"/>
      <c r="CP99" s="34"/>
      <c r="CQ99" s="34"/>
      <c r="CR99" s="34"/>
      <c r="CS99" s="34"/>
      <c r="CT99" s="34"/>
      <c r="CU99" s="34"/>
      <c r="CV99" s="34"/>
      <c r="CW99" s="34"/>
    </row>
    <row r="100" spans="2:101" x14ac:dyDescent="0.35">
      <c r="B100" s="34">
        <v>98</v>
      </c>
      <c r="C100" s="34">
        <v>2023</v>
      </c>
      <c r="D100" s="34" t="s">
        <v>111</v>
      </c>
      <c r="E100" s="34">
        <v>30</v>
      </c>
      <c r="F100" s="34" t="s">
        <v>79</v>
      </c>
      <c r="G100" s="34" t="s">
        <v>158</v>
      </c>
      <c r="H100" s="34" t="s">
        <v>157</v>
      </c>
      <c r="I100" s="34" t="s">
        <v>86</v>
      </c>
      <c r="J100" s="34" t="s">
        <v>92</v>
      </c>
      <c r="K100" s="34" t="s">
        <v>332</v>
      </c>
      <c r="L100" s="34" t="s">
        <v>174</v>
      </c>
      <c r="M100" s="34" t="s">
        <v>260</v>
      </c>
      <c r="N100" s="95">
        <v>0</v>
      </c>
      <c r="O100" s="95">
        <v>0</v>
      </c>
      <c r="P100" s="95" t="s">
        <v>333</v>
      </c>
      <c r="Q100" s="95">
        <v>0</v>
      </c>
      <c r="R100" s="95" t="s">
        <v>333</v>
      </c>
      <c r="S100" s="95">
        <v>0</v>
      </c>
      <c r="T100" s="34" t="s">
        <v>36</v>
      </c>
      <c r="U100" s="34" t="s">
        <v>333</v>
      </c>
      <c r="V100" s="34" t="s">
        <v>2</v>
      </c>
      <c r="W100" s="34" t="s">
        <v>333</v>
      </c>
      <c r="X100" s="34" t="s">
        <v>333</v>
      </c>
      <c r="Y100" s="34" t="s">
        <v>333</v>
      </c>
      <c r="Z100" s="34" t="s">
        <v>36</v>
      </c>
      <c r="AA100" s="34" t="s">
        <v>2</v>
      </c>
      <c r="AB100" s="96">
        <v>0</v>
      </c>
      <c r="AC100" s="34" t="s">
        <v>29</v>
      </c>
      <c r="AD100" s="34" t="s">
        <v>44</v>
      </c>
      <c r="AE100" s="96">
        <v>1.2690355329949239</v>
      </c>
      <c r="AF100" s="97">
        <v>9.5</v>
      </c>
      <c r="AG100" s="98">
        <v>0</v>
      </c>
      <c r="AH100" s="97">
        <v>0</v>
      </c>
      <c r="AI100" s="98" t="s">
        <v>333</v>
      </c>
      <c r="AJ100" s="97">
        <v>0</v>
      </c>
      <c r="AK100" s="97">
        <v>0</v>
      </c>
      <c r="AL100" s="97" t="s">
        <v>95</v>
      </c>
      <c r="AM100" s="96">
        <v>0</v>
      </c>
      <c r="AN100" s="96">
        <v>0</v>
      </c>
      <c r="AO100" s="99" t="s">
        <v>333</v>
      </c>
      <c r="AP100" s="99">
        <v>0</v>
      </c>
      <c r="AQ100" s="99" t="s">
        <v>333</v>
      </c>
      <c r="AR100" s="99">
        <v>0</v>
      </c>
      <c r="AS100" s="99">
        <v>0</v>
      </c>
      <c r="AT100" s="100" t="s">
        <v>99</v>
      </c>
      <c r="AU100" s="99">
        <v>0</v>
      </c>
      <c r="AV100" s="99">
        <v>0</v>
      </c>
      <c r="AW100" s="99">
        <v>0</v>
      </c>
      <c r="AX100" s="99">
        <v>0</v>
      </c>
      <c r="AY100" s="99">
        <v>0</v>
      </c>
      <c r="AZ100" s="99">
        <v>0</v>
      </c>
      <c r="BA100" s="101">
        <v>0</v>
      </c>
      <c r="BB100" s="101">
        <v>0</v>
      </c>
      <c r="BC100" s="102">
        <v>0</v>
      </c>
      <c r="BD100" s="102">
        <v>0</v>
      </c>
      <c r="BE100" s="97">
        <v>0</v>
      </c>
      <c r="BF100" s="97">
        <v>0</v>
      </c>
      <c r="BG100" s="96">
        <v>1.2690355329949239</v>
      </c>
      <c r="BH100" s="96">
        <v>1.2690355329949239</v>
      </c>
      <c r="BI100" s="97" t="s">
        <v>333</v>
      </c>
      <c r="CG100" s="34"/>
      <c r="CH100" s="34"/>
      <c r="CI100" s="34"/>
      <c r="CJ100" s="34"/>
      <c r="CK100" s="17" t="s">
        <v>161</v>
      </c>
      <c r="CL100" s="17" t="s">
        <v>169</v>
      </c>
      <c r="CM100" s="17">
        <f t="shared" si="8"/>
        <v>0</v>
      </c>
      <c r="CN100" s="34"/>
      <c r="CO100" s="34"/>
      <c r="CP100" s="34"/>
      <c r="CQ100" s="34"/>
      <c r="CR100" s="34"/>
      <c r="CS100" s="34"/>
      <c r="CT100" s="34"/>
      <c r="CU100" s="34"/>
      <c r="CV100" s="34"/>
      <c r="CW100" s="34"/>
    </row>
    <row r="101" spans="2:101" x14ac:dyDescent="0.35">
      <c r="B101" s="34">
        <v>99</v>
      </c>
      <c r="C101" s="34">
        <v>2023</v>
      </c>
      <c r="D101" s="34" t="s">
        <v>111</v>
      </c>
      <c r="E101" s="34">
        <v>41</v>
      </c>
      <c r="F101" s="34" t="s">
        <v>80</v>
      </c>
      <c r="G101" s="34" t="s">
        <v>160</v>
      </c>
      <c r="H101" s="34" t="s">
        <v>157</v>
      </c>
      <c r="I101" s="34" t="s">
        <v>85</v>
      </c>
      <c r="J101" s="34" t="s">
        <v>90</v>
      </c>
      <c r="K101" s="34" t="s">
        <v>332</v>
      </c>
      <c r="L101" s="34" t="s">
        <v>178</v>
      </c>
      <c r="M101" s="34" t="s">
        <v>478</v>
      </c>
      <c r="N101" s="95">
        <v>0.22916666666666666</v>
      </c>
      <c r="O101" s="95">
        <v>0.25</v>
      </c>
      <c r="P101" s="95" t="s">
        <v>59</v>
      </c>
      <c r="Q101" s="95">
        <v>0.875</v>
      </c>
      <c r="R101" s="95" t="s">
        <v>74</v>
      </c>
      <c r="S101" s="95">
        <v>0.89583333333333337</v>
      </c>
      <c r="T101" s="34" t="s">
        <v>30</v>
      </c>
      <c r="U101" s="34" t="s">
        <v>333</v>
      </c>
      <c r="V101" s="34" t="s">
        <v>43</v>
      </c>
      <c r="W101" s="34" t="s">
        <v>333</v>
      </c>
      <c r="X101" s="34" t="s">
        <v>333</v>
      </c>
      <c r="Y101" s="34" t="s">
        <v>333</v>
      </c>
      <c r="Z101" s="34" t="s">
        <v>30</v>
      </c>
      <c r="AA101" s="34" t="s">
        <v>43</v>
      </c>
      <c r="AB101" s="96">
        <v>0</v>
      </c>
      <c r="AC101" s="34" t="s">
        <v>35</v>
      </c>
      <c r="AD101" s="34" t="s">
        <v>45</v>
      </c>
      <c r="AE101" s="96">
        <v>1.2690355329949239</v>
      </c>
      <c r="AF101" s="97">
        <v>15</v>
      </c>
      <c r="AG101" s="98">
        <v>0</v>
      </c>
      <c r="AH101" s="97">
        <v>0</v>
      </c>
      <c r="AI101" s="98" t="s">
        <v>333</v>
      </c>
      <c r="AJ101" s="97">
        <v>30.000000000000036</v>
      </c>
      <c r="AK101" s="97">
        <v>38.07106598984776</v>
      </c>
      <c r="AL101" s="97" t="s">
        <v>96</v>
      </c>
      <c r="AM101" s="96">
        <v>2.5380710659898478</v>
      </c>
      <c r="AN101" s="96">
        <v>0</v>
      </c>
      <c r="AO101" s="99" t="s">
        <v>333</v>
      </c>
      <c r="AP101" s="99">
        <v>0</v>
      </c>
      <c r="AQ101" s="99" t="s">
        <v>333</v>
      </c>
      <c r="AR101" s="99">
        <v>8.623818</v>
      </c>
      <c r="AS101" s="99">
        <v>10.943931472081218</v>
      </c>
      <c r="AT101" s="100" t="s">
        <v>101</v>
      </c>
      <c r="AU101" s="99">
        <v>1341.31595307675</v>
      </c>
      <c r="AV101" s="99">
        <v>1702.1776054273478</v>
      </c>
      <c r="AW101" s="99">
        <v>176.06961749999999</v>
      </c>
      <c r="AX101" s="99">
        <v>223.43860088832486</v>
      </c>
      <c r="AY101" s="99">
        <v>10.208333333333345</v>
      </c>
      <c r="AZ101" s="99">
        <v>12.954737732656529</v>
      </c>
      <c r="BA101" s="101">
        <v>4900000</v>
      </c>
      <c r="BB101" s="101">
        <v>6218274.1116751274</v>
      </c>
      <c r="BC101" s="102">
        <v>0.20416666666666666</v>
      </c>
      <c r="BD101" s="102">
        <v>0.25909475465313031</v>
      </c>
      <c r="BE101" s="97">
        <v>0</v>
      </c>
      <c r="BF101" s="97">
        <v>0</v>
      </c>
      <c r="BG101" s="96">
        <v>1.2690355329949239</v>
      </c>
      <c r="BH101" s="96">
        <v>1.2690355329949239</v>
      </c>
      <c r="BI101" s="97" t="s">
        <v>333</v>
      </c>
      <c r="CG101" s="34"/>
      <c r="CH101" s="34"/>
      <c r="CI101" s="34"/>
      <c r="CJ101" s="34"/>
      <c r="CK101" s="17" t="s">
        <v>165</v>
      </c>
      <c r="CL101" s="17" t="s">
        <v>157</v>
      </c>
      <c r="CM101" s="17">
        <f t="shared" si="8"/>
        <v>0</v>
      </c>
      <c r="CN101" s="34"/>
      <c r="CO101" s="34"/>
      <c r="CP101" s="34"/>
      <c r="CQ101" s="34"/>
      <c r="CR101" s="34"/>
      <c r="CS101" s="34"/>
      <c r="CT101" s="34"/>
      <c r="CU101" s="34"/>
      <c r="CV101" s="34"/>
      <c r="CW101" s="34"/>
    </row>
    <row r="102" spans="2:101" x14ac:dyDescent="0.35">
      <c r="B102" s="34">
        <v>100</v>
      </c>
      <c r="C102" s="34">
        <v>2023</v>
      </c>
      <c r="D102" s="34" t="s">
        <v>111</v>
      </c>
      <c r="E102" s="34">
        <v>32</v>
      </c>
      <c r="F102" s="34" t="s">
        <v>79</v>
      </c>
      <c r="G102" s="34" t="s">
        <v>158</v>
      </c>
      <c r="H102" s="34" t="s">
        <v>157</v>
      </c>
      <c r="I102" s="34" t="s">
        <v>85</v>
      </c>
      <c r="J102" s="34" t="s">
        <v>90</v>
      </c>
      <c r="K102" s="34" t="s">
        <v>332</v>
      </c>
      <c r="L102" s="34" t="s">
        <v>175</v>
      </c>
      <c r="M102" s="34" t="s">
        <v>478</v>
      </c>
      <c r="N102" s="95">
        <v>0.57291666666666663</v>
      </c>
      <c r="O102" s="95">
        <v>0.625</v>
      </c>
      <c r="P102" s="95" t="s">
        <v>68</v>
      </c>
      <c r="Q102" s="95">
        <v>0.875</v>
      </c>
      <c r="R102" s="95" t="s">
        <v>74</v>
      </c>
      <c r="S102" s="95">
        <v>0.93055555555555547</v>
      </c>
      <c r="T102" s="34" t="s">
        <v>25</v>
      </c>
      <c r="U102" s="34" t="s">
        <v>333</v>
      </c>
      <c r="V102" s="34" t="s">
        <v>43</v>
      </c>
      <c r="W102" s="34" t="s">
        <v>32</v>
      </c>
      <c r="X102" s="34" t="s">
        <v>43</v>
      </c>
      <c r="Y102" s="34" t="s">
        <v>333</v>
      </c>
      <c r="Z102" s="34" t="s">
        <v>25</v>
      </c>
      <c r="AA102" s="34" t="s">
        <v>43</v>
      </c>
      <c r="AB102" s="96">
        <v>0</v>
      </c>
      <c r="AC102" s="34" t="s">
        <v>25</v>
      </c>
      <c r="AD102" s="34" t="s">
        <v>43</v>
      </c>
      <c r="AE102" s="96">
        <v>0</v>
      </c>
      <c r="AF102" s="97">
        <v>6</v>
      </c>
      <c r="AG102" s="98">
        <v>20</v>
      </c>
      <c r="AH102" s="97">
        <v>25.380710659898476</v>
      </c>
      <c r="AI102" s="98" t="s">
        <v>104</v>
      </c>
      <c r="AJ102" s="97">
        <v>77.499999999999972</v>
      </c>
      <c r="AK102" s="97">
        <v>98.350253807106569</v>
      </c>
      <c r="AL102" s="97" t="s">
        <v>97</v>
      </c>
      <c r="AM102" s="96">
        <v>2.5380710659898478</v>
      </c>
      <c r="AN102" s="96">
        <v>2.5380710659898478</v>
      </c>
      <c r="AO102" s="99">
        <v>5.4299999999999988</v>
      </c>
      <c r="AP102" s="99">
        <v>6.8908629441624356</v>
      </c>
      <c r="AQ102" s="99" t="s">
        <v>109</v>
      </c>
      <c r="AR102" s="99">
        <v>17.594754999999992</v>
      </c>
      <c r="AS102" s="99">
        <v>22.328369289340092</v>
      </c>
      <c r="AT102" s="100" t="s">
        <v>103</v>
      </c>
      <c r="AU102" s="99">
        <v>136.35022183322329</v>
      </c>
      <c r="AV102" s="99">
        <v>173.03327643810061</v>
      </c>
      <c r="AW102" s="99">
        <v>16.793553777862755</v>
      </c>
      <c r="AX102" s="99">
        <v>21.311616469368978</v>
      </c>
      <c r="AY102" s="99">
        <v>26.371527777777771</v>
      </c>
      <c r="AZ102" s="99">
        <v>33.466405809362655</v>
      </c>
      <c r="BA102" s="101">
        <v>1734600</v>
      </c>
      <c r="BB102" s="101">
        <v>2201269.0355329951</v>
      </c>
      <c r="BC102" s="102">
        <v>7.2275000000000006E-2</v>
      </c>
      <c r="BD102" s="102">
        <v>9.1719543147208135E-2</v>
      </c>
      <c r="BE102" s="97">
        <v>40</v>
      </c>
      <c r="BF102" s="97">
        <v>50.761421319796952</v>
      </c>
      <c r="BG102" s="96">
        <v>0</v>
      </c>
      <c r="BH102" s="96">
        <v>1.2690355329949239</v>
      </c>
      <c r="BI102" s="97" t="s">
        <v>333</v>
      </c>
      <c r="CG102" s="34"/>
      <c r="CH102" s="34"/>
      <c r="CI102" s="34"/>
      <c r="CJ102" s="34"/>
      <c r="CK102" s="17" t="s">
        <v>165</v>
      </c>
      <c r="CL102" s="17" t="s">
        <v>168</v>
      </c>
      <c r="CM102" s="17">
        <f t="shared" si="8"/>
        <v>0</v>
      </c>
      <c r="CN102" s="34"/>
      <c r="CO102" s="34"/>
      <c r="CP102" s="34"/>
      <c r="CQ102" s="34"/>
      <c r="CR102" s="34"/>
      <c r="CS102" s="34"/>
      <c r="CT102" s="34"/>
      <c r="CU102" s="34"/>
      <c r="CV102" s="34"/>
      <c r="CW102" s="34"/>
    </row>
    <row r="103" spans="2:101" x14ac:dyDescent="0.35">
      <c r="B103" s="34">
        <v>101</v>
      </c>
      <c r="C103" s="34">
        <v>2023</v>
      </c>
      <c r="D103" s="34" t="s">
        <v>111</v>
      </c>
      <c r="E103" s="34">
        <v>38</v>
      </c>
      <c r="F103" s="34" t="s">
        <v>79</v>
      </c>
      <c r="G103" s="34" t="s">
        <v>158</v>
      </c>
      <c r="H103" s="34" t="s">
        <v>157</v>
      </c>
      <c r="I103" s="34" t="s">
        <v>86</v>
      </c>
      <c r="J103" s="34" t="s">
        <v>92</v>
      </c>
      <c r="K103" s="34" t="s">
        <v>332</v>
      </c>
      <c r="L103" s="34" t="s">
        <v>173</v>
      </c>
      <c r="M103" s="34" t="s">
        <v>260</v>
      </c>
      <c r="N103" s="95">
        <v>0.33333333333333331</v>
      </c>
      <c r="O103" s="95">
        <v>0.38541666666666669</v>
      </c>
      <c r="P103" s="95" t="s">
        <v>62</v>
      </c>
      <c r="Q103" s="95">
        <v>0.54166666666666663</v>
      </c>
      <c r="R103" s="95" t="s">
        <v>66</v>
      </c>
      <c r="S103" s="95">
        <v>0.59375</v>
      </c>
      <c r="T103" s="34" t="s">
        <v>25</v>
      </c>
      <c r="U103" s="34" t="s">
        <v>333</v>
      </c>
      <c r="V103" s="34" t="s">
        <v>43</v>
      </c>
      <c r="W103" s="34" t="s">
        <v>155</v>
      </c>
      <c r="X103" s="34" t="s">
        <v>155</v>
      </c>
      <c r="Y103" s="34" t="s">
        <v>333</v>
      </c>
      <c r="Z103" s="34" t="s">
        <v>25</v>
      </c>
      <c r="AA103" s="34" t="s">
        <v>43</v>
      </c>
      <c r="AB103" s="96">
        <v>0</v>
      </c>
      <c r="AC103" s="34" t="s">
        <v>25</v>
      </c>
      <c r="AD103" s="34" t="s">
        <v>43</v>
      </c>
      <c r="AE103" s="96">
        <v>0</v>
      </c>
      <c r="AF103" s="97">
        <v>3.7499999999999987</v>
      </c>
      <c r="AG103" s="98">
        <v>22.5</v>
      </c>
      <c r="AH103" s="97">
        <v>28.553299492385786</v>
      </c>
      <c r="AI103" s="98" t="s">
        <v>104</v>
      </c>
      <c r="AJ103" s="97">
        <v>75.000000000000057</v>
      </c>
      <c r="AK103" s="97">
        <v>95.177664974619361</v>
      </c>
      <c r="AL103" s="97" t="s">
        <v>97</v>
      </c>
      <c r="AM103" s="96">
        <v>2.5380710659898478</v>
      </c>
      <c r="AN103" s="96">
        <v>2.5380710659898478</v>
      </c>
      <c r="AO103" s="99">
        <v>1.2749999999999999</v>
      </c>
      <c r="AP103" s="99">
        <v>1.6180203045685277</v>
      </c>
      <c r="AQ103" s="99" t="s">
        <v>108</v>
      </c>
      <c r="AR103" s="99">
        <v>22</v>
      </c>
      <c r="AS103" s="99">
        <v>27.918781725888326</v>
      </c>
      <c r="AT103" s="100" t="s">
        <v>103</v>
      </c>
      <c r="AU103" s="99">
        <v>49.550784735576933</v>
      </c>
      <c r="AV103" s="99">
        <v>62.88170651722961</v>
      </c>
      <c r="AW103" s="99">
        <v>6.1029146634615392</v>
      </c>
      <c r="AX103" s="99">
        <v>7.7448155627684514</v>
      </c>
      <c r="AY103" s="99">
        <v>25.520833333333353</v>
      </c>
      <c r="AZ103" s="99">
        <v>32.386844331641313</v>
      </c>
      <c r="BA103" s="101">
        <v>509600</v>
      </c>
      <c r="BB103" s="101">
        <v>646700.50761421316</v>
      </c>
      <c r="BC103" s="102">
        <v>6.5333333333333337E-3</v>
      </c>
      <c r="BD103" s="102">
        <v>8.2910321489001702E-3</v>
      </c>
      <c r="BE103" s="97">
        <v>45</v>
      </c>
      <c r="BF103" s="97">
        <v>57.106598984771573</v>
      </c>
      <c r="BG103" s="96">
        <v>0</v>
      </c>
      <c r="BH103" s="96">
        <v>1.2690355329949239</v>
      </c>
      <c r="BI103" s="97" t="s">
        <v>333</v>
      </c>
      <c r="CG103" s="34"/>
      <c r="CH103" s="34"/>
      <c r="CI103" s="34"/>
      <c r="CJ103" s="34"/>
      <c r="CK103" s="17" t="s">
        <v>165</v>
      </c>
      <c r="CL103" s="17" t="s">
        <v>167</v>
      </c>
      <c r="CM103" s="17">
        <f t="shared" si="8"/>
        <v>0</v>
      </c>
      <c r="CN103" s="34"/>
      <c r="CO103" s="34"/>
      <c r="CP103" s="34"/>
      <c r="CQ103" s="34"/>
      <c r="CR103" s="34"/>
      <c r="CS103" s="34"/>
      <c r="CT103" s="34"/>
      <c r="CU103" s="34"/>
      <c r="CV103" s="34"/>
      <c r="CW103" s="34"/>
    </row>
    <row r="104" spans="2:101" x14ac:dyDescent="0.35">
      <c r="B104" s="34">
        <v>102</v>
      </c>
      <c r="C104" s="34">
        <v>2023</v>
      </c>
      <c r="D104" s="34" t="s">
        <v>110</v>
      </c>
      <c r="E104" s="34">
        <v>42</v>
      </c>
      <c r="F104" s="34" t="s">
        <v>80</v>
      </c>
      <c r="G104" s="34" t="s">
        <v>158</v>
      </c>
      <c r="H104" s="34" t="s">
        <v>157</v>
      </c>
      <c r="I104" s="34" t="s">
        <v>85</v>
      </c>
      <c r="J104" s="34" t="s">
        <v>92</v>
      </c>
      <c r="K104" s="34" t="s">
        <v>332</v>
      </c>
      <c r="L104" s="34" t="s">
        <v>182</v>
      </c>
      <c r="M104" s="34" t="s">
        <v>478</v>
      </c>
      <c r="N104" s="95">
        <v>0.33333333333333331</v>
      </c>
      <c r="O104" s="95">
        <v>0.375</v>
      </c>
      <c r="P104" s="95" t="s">
        <v>62</v>
      </c>
      <c r="Q104" s="95">
        <v>0.75</v>
      </c>
      <c r="R104" s="95" t="s">
        <v>71</v>
      </c>
      <c r="S104" s="95">
        <v>0.8125</v>
      </c>
      <c r="T104" s="34" t="s">
        <v>27</v>
      </c>
      <c r="U104" s="34" t="s">
        <v>49</v>
      </c>
      <c r="V104" s="34" t="s">
        <v>44</v>
      </c>
      <c r="W104" s="34" t="s">
        <v>333</v>
      </c>
      <c r="X104" s="34" t="s">
        <v>333</v>
      </c>
      <c r="Y104" s="34" t="s">
        <v>333</v>
      </c>
      <c r="Z104" s="34" t="s">
        <v>27</v>
      </c>
      <c r="AA104" s="34" t="s">
        <v>44</v>
      </c>
      <c r="AB104" s="96">
        <v>0</v>
      </c>
      <c r="AC104" s="34" t="s">
        <v>27</v>
      </c>
      <c r="AD104" s="34" t="s">
        <v>44</v>
      </c>
      <c r="AE104" s="96">
        <v>0</v>
      </c>
      <c r="AF104" s="97">
        <v>9</v>
      </c>
      <c r="AG104" s="98">
        <v>0</v>
      </c>
      <c r="AH104" s="97">
        <v>0</v>
      </c>
      <c r="AI104" s="98" t="s">
        <v>333</v>
      </c>
      <c r="AJ104" s="97">
        <v>75.000000000000014</v>
      </c>
      <c r="AK104" s="97">
        <v>95.177664974619304</v>
      </c>
      <c r="AL104" s="97" t="s">
        <v>97</v>
      </c>
      <c r="AM104" s="96">
        <v>2.5380710659898478</v>
      </c>
      <c r="AN104" s="96">
        <v>0</v>
      </c>
      <c r="AO104" s="99" t="s">
        <v>333</v>
      </c>
      <c r="AP104" s="99">
        <v>0</v>
      </c>
      <c r="AQ104" s="99" t="s">
        <v>333</v>
      </c>
      <c r="AR104" s="99">
        <v>5.6228680000000111</v>
      </c>
      <c r="AS104" s="99">
        <v>7.1356192893401156</v>
      </c>
      <c r="AT104" s="100" t="s">
        <v>101</v>
      </c>
      <c r="AU104" s="99">
        <v>999.4966499186686</v>
      </c>
      <c r="AV104" s="99">
        <v>1268.3967638561785</v>
      </c>
      <c r="AW104" s="99">
        <v>131.20025333333359</v>
      </c>
      <c r="AX104" s="99">
        <v>166.49778341793603</v>
      </c>
      <c r="AY104" s="99">
        <v>25.520833333333339</v>
      </c>
      <c r="AZ104" s="99">
        <v>32.386844331641292</v>
      </c>
      <c r="BA104" s="101">
        <v>9044863.01369863</v>
      </c>
      <c r="BB104" s="101">
        <v>11478252.555455115</v>
      </c>
      <c r="BC104" s="102">
        <v>0.11595978222690552</v>
      </c>
      <c r="BD104" s="102">
        <v>0.14715708404429634</v>
      </c>
      <c r="BE104" s="97">
        <v>0</v>
      </c>
      <c r="BF104" s="97">
        <v>0</v>
      </c>
      <c r="BG104" s="96">
        <v>1.2690355329949239</v>
      </c>
      <c r="BH104" s="96">
        <v>1.2690355329949239</v>
      </c>
      <c r="BI104" s="97" t="s">
        <v>333</v>
      </c>
      <c r="CG104" s="34"/>
      <c r="CH104" s="34"/>
      <c r="CI104" s="34"/>
      <c r="CJ104" s="34"/>
      <c r="CK104" s="17" t="s">
        <v>165</v>
      </c>
      <c r="CL104" s="17" t="s">
        <v>166</v>
      </c>
      <c r="CM104" s="17">
        <f t="shared" si="8"/>
        <v>0</v>
      </c>
      <c r="CN104" s="34"/>
      <c r="CO104" s="34"/>
      <c r="CP104" s="34"/>
      <c r="CQ104" s="34"/>
      <c r="CR104" s="34"/>
      <c r="CS104" s="34"/>
      <c r="CT104" s="34"/>
      <c r="CU104" s="34"/>
      <c r="CV104" s="34"/>
      <c r="CW104" s="34"/>
    </row>
    <row r="105" spans="2:101" x14ac:dyDescent="0.35">
      <c r="B105" s="34">
        <v>103</v>
      </c>
      <c r="C105" s="34">
        <v>2023</v>
      </c>
      <c r="D105" s="34" t="s">
        <v>111</v>
      </c>
      <c r="E105" s="34">
        <v>32</v>
      </c>
      <c r="F105" s="34" t="s">
        <v>79</v>
      </c>
      <c r="G105" s="34" t="s">
        <v>159</v>
      </c>
      <c r="H105" s="34" t="s">
        <v>157</v>
      </c>
      <c r="I105" s="34" t="s">
        <v>86</v>
      </c>
      <c r="J105" s="34" t="s">
        <v>92</v>
      </c>
      <c r="K105" s="34" t="s">
        <v>332</v>
      </c>
      <c r="L105" s="34" t="s">
        <v>179</v>
      </c>
      <c r="M105" s="34" t="s">
        <v>260</v>
      </c>
      <c r="N105" s="95">
        <v>0</v>
      </c>
      <c r="O105" s="95">
        <v>0</v>
      </c>
      <c r="P105" s="95" t="s">
        <v>333</v>
      </c>
      <c r="Q105" s="95">
        <v>0</v>
      </c>
      <c r="R105" s="95" t="s">
        <v>333</v>
      </c>
      <c r="S105" s="95">
        <v>0</v>
      </c>
      <c r="T105" s="34" t="s">
        <v>36</v>
      </c>
      <c r="U105" s="34" t="s">
        <v>333</v>
      </c>
      <c r="V105" s="34" t="s">
        <v>2</v>
      </c>
      <c r="W105" s="34" t="s">
        <v>333</v>
      </c>
      <c r="X105" s="34" t="s">
        <v>333</v>
      </c>
      <c r="Y105" s="34" t="s">
        <v>333</v>
      </c>
      <c r="Z105" s="34" t="s">
        <v>27</v>
      </c>
      <c r="AA105" s="34" t="s">
        <v>44</v>
      </c>
      <c r="AB105" s="96">
        <v>1.2690355329949239</v>
      </c>
      <c r="AC105" s="34" t="s">
        <v>27</v>
      </c>
      <c r="AD105" s="34" t="s">
        <v>44</v>
      </c>
      <c r="AE105" s="96">
        <v>1.2690355329949239</v>
      </c>
      <c r="AF105" s="97">
        <v>10</v>
      </c>
      <c r="AG105" s="98">
        <v>0</v>
      </c>
      <c r="AH105" s="97">
        <v>0</v>
      </c>
      <c r="AI105" s="98" t="s">
        <v>333</v>
      </c>
      <c r="AJ105" s="97">
        <v>0</v>
      </c>
      <c r="AK105" s="97">
        <v>0</v>
      </c>
      <c r="AL105" s="97" t="s">
        <v>95</v>
      </c>
      <c r="AM105" s="96">
        <v>0</v>
      </c>
      <c r="AN105" s="96">
        <v>0</v>
      </c>
      <c r="AO105" s="99" t="s">
        <v>333</v>
      </c>
      <c r="AP105" s="99">
        <v>0</v>
      </c>
      <c r="AQ105" s="99" t="s">
        <v>333</v>
      </c>
      <c r="AR105" s="99">
        <v>0</v>
      </c>
      <c r="AS105" s="99">
        <v>0</v>
      </c>
      <c r="AT105" s="100" t="s">
        <v>99</v>
      </c>
      <c r="AU105" s="99">
        <v>0</v>
      </c>
      <c r="AV105" s="99">
        <v>0</v>
      </c>
      <c r="AW105" s="99">
        <v>0</v>
      </c>
      <c r="AX105" s="99">
        <v>0</v>
      </c>
      <c r="AY105" s="99">
        <v>0</v>
      </c>
      <c r="AZ105" s="99">
        <v>0</v>
      </c>
      <c r="BA105" s="101">
        <v>0</v>
      </c>
      <c r="BB105" s="101">
        <v>0</v>
      </c>
      <c r="BC105" s="102">
        <v>0</v>
      </c>
      <c r="BD105" s="102">
        <v>0</v>
      </c>
      <c r="BE105" s="97">
        <v>0</v>
      </c>
      <c r="BF105" s="97">
        <v>0</v>
      </c>
      <c r="BG105" s="96">
        <v>1.2690355329949239</v>
      </c>
      <c r="BH105" s="96">
        <v>1.2690355329949239</v>
      </c>
      <c r="BI105" s="97" t="s">
        <v>333</v>
      </c>
      <c r="CG105" s="34"/>
      <c r="CH105" s="34"/>
      <c r="CI105" s="34"/>
      <c r="CJ105" s="34"/>
      <c r="CK105" s="17" t="s">
        <v>165</v>
      </c>
      <c r="CL105" s="17" t="s">
        <v>171</v>
      </c>
      <c r="CM105" s="17">
        <f t="shared" si="8"/>
        <v>0</v>
      </c>
      <c r="CN105" s="34"/>
      <c r="CO105" s="34"/>
      <c r="CP105" s="34"/>
      <c r="CQ105" s="34"/>
      <c r="CR105" s="34"/>
      <c r="CS105" s="34"/>
      <c r="CT105" s="34"/>
      <c r="CU105" s="34"/>
      <c r="CV105" s="34"/>
      <c r="CW105" s="34"/>
    </row>
    <row r="106" spans="2:101" x14ac:dyDescent="0.35">
      <c r="B106" s="34">
        <v>104</v>
      </c>
      <c r="C106" s="34">
        <v>2023</v>
      </c>
      <c r="D106" s="34" t="s">
        <v>110</v>
      </c>
      <c r="E106" s="34">
        <v>34</v>
      </c>
      <c r="F106" s="34" t="s">
        <v>79</v>
      </c>
      <c r="G106" s="34" t="s">
        <v>160</v>
      </c>
      <c r="H106" s="34" t="s">
        <v>157</v>
      </c>
      <c r="I106" s="34" t="s">
        <v>85</v>
      </c>
      <c r="J106" s="34" t="s">
        <v>90</v>
      </c>
      <c r="K106" s="34" t="s">
        <v>332</v>
      </c>
      <c r="L106" s="34" t="s">
        <v>181</v>
      </c>
      <c r="M106" s="34" t="s">
        <v>478</v>
      </c>
      <c r="N106" s="95">
        <v>0.33333333333333331</v>
      </c>
      <c r="O106" s="95">
        <v>0.36458333333333331</v>
      </c>
      <c r="P106" s="95" t="s">
        <v>61</v>
      </c>
      <c r="Q106" s="95">
        <v>0.70833333333333337</v>
      </c>
      <c r="R106" s="95" t="s">
        <v>70</v>
      </c>
      <c r="S106" s="95">
        <v>0.74652777777777779</v>
      </c>
      <c r="T106" s="34" t="s">
        <v>29</v>
      </c>
      <c r="U106" s="34" t="s">
        <v>49</v>
      </c>
      <c r="V106" s="34" t="s">
        <v>44</v>
      </c>
      <c r="W106" s="34" t="s">
        <v>333</v>
      </c>
      <c r="X106" s="34" t="s">
        <v>333</v>
      </c>
      <c r="Y106" s="34" t="s">
        <v>333</v>
      </c>
      <c r="Z106" s="34" t="s">
        <v>29</v>
      </c>
      <c r="AA106" s="34" t="s">
        <v>44</v>
      </c>
      <c r="AB106" s="96">
        <v>0</v>
      </c>
      <c r="AC106" s="34" t="s">
        <v>29</v>
      </c>
      <c r="AD106" s="34" t="s">
        <v>44</v>
      </c>
      <c r="AE106" s="96">
        <v>0</v>
      </c>
      <c r="AF106" s="97">
        <v>8.2500000000000018</v>
      </c>
      <c r="AG106" s="98">
        <v>0</v>
      </c>
      <c r="AH106" s="97">
        <v>0</v>
      </c>
      <c r="AI106" s="98" t="s">
        <v>333</v>
      </c>
      <c r="AJ106" s="97">
        <v>49.999999999999986</v>
      </c>
      <c r="AK106" s="97">
        <v>63.451776649746179</v>
      </c>
      <c r="AL106" s="97" t="s">
        <v>96</v>
      </c>
      <c r="AM106" s="96">
        <v>2.5380710659898478</v>
      </c>
      <c r="AN106" s="96">
        <v>0</v>
      </c>
      <c r="AO106" s="99" t="s">
        <v>333</v>
      </c>
      <c r="AP106" s="99">
        <v>0</v>
      </c>
      <c r="AQ106" s="99" t="s">
        <v>333</v>
      </c>
      <c r="AR106" s="99">
        <v>12.411818000000011</v>
      </c>
      <c r="AS106" s="99">
        <v>15.751038071066004</v>
      </c>
      <c r="AT106" s="100" t="s">
        <v>102</v>
      </c>
      <c r="AU106" s="99">
        <v>1187.9920678421036</v>
      </c>
      <c r="AV106" s="99">
        <v>1507.6041470077457</v>
      </c>
      <c r="AW106" s="99">
        <v>155.94335435897449</v>
      </c>
      <c r="AX106" s="99">
        <v>197.89765781595747</v>
      </c>
      <c r="AY106" s="99">
        <v>17.013888888888886</v>
      </c>
      <c r="AZ106" s="99">
        <v>21.591229554427521</v>
      </c>
      <c r="BA106" s="101">
        <v>1622146.1187214612</v>
      </c>
      <c r="BB106" s="101">
        <v>2058561.0643673365</v>
      </c>
      <c r="BC106" s="102">
        <v>6.7589421613394221E-2</v>
      </c>
      <c r="BD106" s="102">
        <v>8.5773377681972365E-2</v>
      </c>
      <c r="BE106" s="97">
        <v>0</v>
      </c>
      <c r="BF106" s="97">
        <v>0</v>
      </c>
      <c r="BG106" s="96">
        <v>1.2690355329949239</v>
      </c>
      <c r="BH106" s="96">
        <v>1.2690355329949239</v>
      </c>
      <c r="BI106" s="97" t="s">
        <v>333</v>
      </c>
      <c r="CG106" s="34"/>
      <c r="CH106" s="34"/>
      <c r="CI106" s="34"/>
      <c r="CJ106" s="34"/>
      <c r="CK106" s="17" t="s">
        <v>165</v>
      </c>
      <c r="CL106" s="17" t="s">
        <v>170</v>
      </c>
      <c r="CM106" s="17">
        <f t="shared" si="8"/>
        <v>0</v>
      </c>
      <c r="CN106" s="34"/>
      <c r="CO106" s="34"/>
      <c r="CP106" s="34"/>
      <c r="CQ106" s="34"/>
      <c r="CR106" s="34"/>
      <c r="CS106" s="34"/>
      <c r="CT106" s="34"/>
      <c r="CU106" s="34"/>
      <c r="CV106" s="34"/>
      <c r="CW106" s="34"/>
    </row>
    <row r="107" spans="2:101" x14ac:dyDescent="0.35">
      <c r="B107" s="34">
        <v>105</v>
      </c>
      <c r="C107" s="34">
        <v>2023</v>
      </c>
      <c r="D107" s="34" t="s">
        <v>110</v>
      </c>
      <c r="E107" s="34">
        <v>35</v>
      </c>
      <c r="F107" s="34" t="s">
        <v>79</v>
      </c>
      <c r="G107" s="34" t="s">
        <v>158</v>
      </c>
      <c r="H107" s="34" t="s">
        <v>157</v>
      </c>
      <c r="I107" s="34" t="s">
        <v>85</v>
      </c>
      <c r="J107" s="34" t="s">
        <v>90</v>
      </c>
      <c r="K107" s="34" t="s">
        <v>332</v>
      </c>
      <c r="L107" s="34" t="s">
        <v>184</v>
      </c>
      <c r="M107" s="34" t="s">
        <v>478</v>
      </c>
      <c r="N107" s="95">
        <v>0.29166666666666669</v>
      </c>
      <c r="O107" s="95">
        <v>0.34375</v>
      </c>
      <c r="P107" s="95" t="s">
        <v>61</v>
      </c>
      <c r="Q107" s="95">
        <v>0.70833333333333337</v>
      </c>
      <c r="R107" s="95" t="s">
        <v>70</v>
      </c>
      <c r="S107" s="95">
        <v>0.73958333333333337</v>
      </c>
      <c r="T107" s="34" t="s">
        <v>38</v>
      </c>
      <c r="U107" s="34" t="s">
        <v>52</v>
      </c>
      <c r="V107" s="34" t="s">
        <v>46</v>
      </c>
      <c r="W107" s="34" t="s">
        <v>333</v>
      </c>
      <c r="X107" s="34" t="s">
        <v>333</v>
      </c>
      <c r="Y107" s="34" t="s">
        <v>333</v>
      </c>
      <c r="Z107" s="34" t="s">
        <v>33</v>
      </c>
      <c r="AA107" s="34" t="s">
        <v>46</v>
      </c>
      <c r="AB107" s="96">
        <v>1.2690355329949239</v>
      </c>
      <c r="AC107" s="34" t="s">
        <v>38</v>
      </c>
      <c r="AD107" s="34" t="s">
        <v>46</v>
      </c>
      <c r="AE107" s="96">
        <v>0</v>
      </c>
      <c r="AF107" s="97">
        <v>8.75</v>
      </c>
      <c r="AG107" s="98">
        <v>0</v>
      </c>
      <c r="AH107" s="97">
        <v>0</v>
      </c>
      <c r="AI107" s="98" t="s">
        <v>333</v>
      </c>
      <c r="AJ107" s="97">
        <v>59.999999999999986</v>
      </c>
      <c r="AK107" s="97">
        <v>76.142131979695421</v>
      </c>
      <c r="AL107" s="97" t="s">
        <v>96</v>
      </c>
      <c r="AM107" s="96">
        <v>2.5380710659898478</v>
      </c>
      <c r="AN107" s="96">
        <v>0</v>
      </c>
      <c r="AO107" s="99" t="s">
        <v>333</v>
      </c>
      <c r="AP107" s="99">
        <v>0</v>
      </c>
      <c r="AQ107" s="99" t="s">
        <v>333</v>
      </c>
      <c r="AR107" s="99">
        <v>11.999999999999996</v>
      </c>
      <c r="AS107" s="99">
        <v>15.228426395939081</v>
      </c>
      <c r="AT107" s="100" t="s">
        <v>102</v>
      </c>
      <c r="AU107" s="99">
        <v>0</v>
      </c>
      <c r="AV107" s="99">
        <v>0</v>
      </c>
      <c r="AW107" s="99">
        <v>0</v>
      </c>
      <c r="AX107" s="99">
        <v>0</v>
      </c>
      <c r="AY107" s="99">
        <v>20.416666666666661</v>
      </c>
      <c r="AZ107" s="99">
        <v>25.909475465313022</v>
      </c>
      <c r="BA107" s="101">
        <v>318611.87214611872</v>
      </c>
      <c r="BB107" s="101">
        <v>404329.78698746033</v>
      </c>
      <c r="BC107" s="102">
        <v>1.3275494672754946E-2</v>
      </c>
      <c r="BD107" s="102">
        <v>1.6847074457810845E-2</v>
      </c>
      <c r="BE107" s="97">
        <v>0</v>
      </c>
      <c r="BF107" s="97">
        <v>0</v>
      </c>
      <c r="BG107" s="96">
        <v>1.2690355329949239</v>
      </c>
      <c r="BH107" s="96">
        <v>1.2690355329949239</v>
      </c>
      <c r="BI107" s="97" t="s">
        <v>333</v>
      </c>
      <c r="CG107" s="34"/>
      <c r="CH107" s="34"/>
      <c r="CI107" s="34"/>
      <c r="CJ107" s="34"/>
      <c r="CK107" s="17" t="s">
        <v>165</v>
      </c>
      <c r="CL107" s="17" t="s">
        <v>172</v>
      </c>
      <c r="CM107" s="17">
        <f t="shared" si="8"/>
        <v>0</v>
      </c>
      <c r="CN107" s="34"/>
      <c r="CO107" s="34"/>
      <c r="CP107" s="34"/>
      <c r="CQ107" s="34"/>
      <c r="CR107" s="34"/>
      <c r="CS107" s="34"/>
      <c r="CT107" s="34"/>
      <c r="CU107" s="34"/>
      <c r="CV107" s="34"/>
      <c r="CW107" s="34"/>
    </row>
    <row r="108" spans="2:101" x14ac:dyDescent="0.35">
      <c r="B108" s="34">
        <v>106</v>
      </c>
      <c r="C108" s="34">
        <v>2023</v>
      </c>
      <c r="D108" s="34" t="s">
        <v>111</v>
      </c>
      <c r="E108" s="34">
        <v>37</v>
      </c>
      <c r="F108" s="34" t="s">
        <v>79</v>
      </c>
      <c r="G108" s="34" t="s">
        <v>158</v>
      </c>
      <c r="H108" s="34" t="s">
        <v>157</v>
      </c>
      <c r="I108" s="34" t="s">
        <v>85</v>
      </c>
      <c r="J108" s="34" t="s">
        <v>90</v>
      </c>
      <c r="K108" s="34" t="s">
        <v>455</v>
      </c>
      <c r="L108" s="34" t="s">
        <v>176</v>
      </c>
      <c r="M108" s="34" t="s">
        <v>260</v>
      </c>
      <c r="N108" s="95">
        <v>0</v>
      </c>
      <c r="O108" s="95">
        <v>0</v>
      </c>
      <c r="P108" s="95" t="s">
        <v>333</v>
      </c>
      <c r="Q108" s="95">
        <v>0</v>
      </c>
      <c r="R108" s="95" t="s">
        <v>333</v>
      </c>
      <c r="S108" s="95">
        <v>0</v>
      </c>
      <c r="T108" s="34" t="s">
        <v>36</v>
      </c>
      <c r="U108" s="34" t="s">
        <v>333</v>
      </c>
      <c r="V108" s="34" t="s">
        <v>2</v>
      </c>
      <c r="W108" s="34" t="s">
        <v>333</v>
      </c>
      <c r="X108" s="34" t="s">
        <v>333</v>
      </c>
      <c r="Y108" s="34" t="s">
        <v>333</v>
      </c>
      <c r="Z108" s="34" t="s">
        <v>34</v>
      </c>
      <c r="AA108" s="34" t="s">
        <v>43</v>
      </c>
      <c r="AB108" s="96">
        <v>1.2690355329949239</v>
      </c>
      <c r="AC108" s="34" t="s">
        <v>34</v>
      </c>
      <c r="AD108" s="34" t="s">
        <v>43</v>
      </c>
      <c r="AE108" s="96">
        <v>1.2690355329949239</v>
      </c>
      <c r="AF108" s="97">
        <v>8</v>
      </c>
      <c r="AG108" s="98">
        <v>0</v>
      </c>
      <c r="AH108" s="97">
        <v>0</v>
      </c>
      <c r="AI108" s="98" t="s">
        <v>333</v>
      </c>
      <c r="AJ108" s="97">
        <v>0</v>
      </c>
      <c r="AK108" s="97">
        <v>0</v>
      </c>
      <c r="AL108" s="97" t="s">
        <v>95</v>
      </c>
      <c r="AM108" s="96">
        <v>0</v>
      </c>
      <c r="AN108" s="96">
        <v>0</v>
      </c>
      <c r="AO108" s="99" t="s">
        <v>333</v>
      </c>
      <c r="AP108" s="99">
        <v>0</v>
      </c>
      <c r="AQ108" s="99" t="s">
        <v>333</v>
      </c>
      <c r="AR108" s="99">
        <v>0</v>
      </c>
      <c r="AS108" s="99">
        <v>0</v>
      </c>
      <c r="AT108" s="100" t="s">
        <v>99</v>
      </c>
      <c r="AU108" s="99">
        <v>0</v>
      </c>
      <c r="AV108" s="99">
        <v>0</v>
      </c>
      <c r="AW108" s="99">
        <v>0</v>
      </c>
      <c r="AX108" s="99">
        <v>0</v>
      </c>
      <c r="AY108" s="99">
        <v>0</v>
      </c>
      <c r="AZ108" s="99">
        <v>0</v>
      </c>
      <c r="BA108" s="101">
        <v>0</v>
      </c>
      <c r="BB108" s="101">
        <v>0</v>
      </c>
      <c r="BC108" s="102">
        <v>0</v>
      </c>
      <c r="BD108" s="102">
        <v>0</v>
      </c>
      <c r="BE108" s="97">
        <v>0</v>
      </c>
      <c r="BF108" s="97">
        <v>0</v>
      </c>
      <c r="BG108" s="96">
        <v>1.2690355329949239</v>
      </c>
      <c r="BH108" s="96">
        <v>1.2690355329949239</v>
      </c>
      <c r="BI108" s="97" t="s">
        <v>333</v>
      </c>
      <c r="CG108" s="34"/>
      <c r="CH108" s="34"/>
      <c r="CI108" s="34"/>
      <c r="CJ108" s="34"/>
      <c r="CK108" s="17" t="s">
        <v>165</v>
      </c>
      <c r="CL108" s="17" t="s">
        <v>169</v>
      </c>
      <c r="CM108" s="17">
        <f t="shared" si="8"/>
        <v>0</v>
      </c>
      <c r="CN108" s="34"/>
      <c r="CO108" s="34"/>
      <c r="CP108" s="34"/>
      <c r="CQ108" s="34"/>
      <c r="CR108" s="34"/>
      <c r="CS108" s="34"/>
      <c r="CT108" s="34"/>
      <c r="CU108" s="34"/>
      <c r="CV108" s="34"/>
      <c r="CW108" s="34"/>
    </row>
    <row r="109" spans="2:101" x14ac:dyDescent="0.35">
      <c r="B109" s="34">
        <v>107</v>
      </c>
      <c r="C109" s="34">
        <v>2023</v>
      </c>
      <c r="D109" s="34" t="s">
        <v>110</v>
      </c>
      <c r="E109" s="34">
        <v>35</v>
      </c>
      <c r="F109" s="34" t="s">
        <v>79</v>
      </c>
      <c r="G109" s="34" t="s">
        <v>158</v>
      </c>
      <c r="H109" s="34" t="s">
        <v>157</v>
      </c>
      <c r="I109" s="34" t="s">
        <v>86</v>
      </c>
      <c r="J109" s="34" t="s">
        <v>93</v>
      </c>
      <c r="K109" s="34" t="s">
        <v>332</v>
      </c>
      <c r="L109" s="34" t="s">
        <v>174</v>
      </c>
      <c r="M109" s="34" t="s">
        <v>478</v>
      </c>
      <c r="N109" s="95">
        <v>0.3125</v>
      </c>
      <c r="O109" s="95">
        <v>0.33333333333333331</v>
      </c>
      <c r="P109" s="95" t="s">
        <v>61</v>
      </c>
      <c r="Q109" s="95">
        <v>0.70833333333333337</v>
      </c>
      <c r="R109" s="95" t="s">
        <v>70</v>
      </c>
      <c r="S109" s="95">
        <v>0.72916666666666663</v>
      </c>
      <c r="T109" s="34" t="s">
        <v>38</v>
      </c>
      <c r="U109" s="34" t="s">
        <v>52</v>
      </c>
      <c r="V109" s="34" t="s">
        <v>46</v>
      </c>
      <c r="W109" s="34" t="s">
        <v>333</v>
      </c>
      <c r="X109" s="34" t="s">
        <v>333</v>
      </c>
      <c r="Y109" s="34" t="s">
        <v>333</v>
      </c>
      <c r="Z109" s="34" t="s">
        <v>38</v>
      </c>
      <c r="AA109" s="34" t="s">
        <v>46</v>
      </c>
      <c r="AB109" s="96">
        <v>0</v>
      </c>
      <c r="AC109" s="34" t="s">
        <v>38</v>
      </c>
      <c r="AD109" s="34" t="s">
        <v>46</v>
      </c>
      <c r="AE109" s="96">
        <v>0</v>
      </c>
      <c r="AF109" s="97">
        <v>9.0000000000000018</v>
      </c>
      <c r="AG109" s="98">
        <v>0</v>
      </c>
      <c r="AH109" s="97">
        <v>0</v>
      </c>
      <c r="AI109" s="98" t="s">
        <v>333</v>
      </c>
      <c r="AJ109" s="97">
        <v>29.999999999999932</v>
      </c>
      <c r="AK109" s="97">
        <v>38.071065989847632</v>
      </c>
      <c r="AL109" s="97" t="s">
        <v>95</v>
      </c>
      <c r="AM109" s="96">
        <v>2.5380710659898478</v>
      </c>
      <c r="AN109" s="96">
        <v>0</v>
      </c>
      <c r="AO109" s="99" t="s">
        <v>333</v>
      </c>
      <c r="AP109" s="99">
        <v>0</v>
      </c>
      <c r="AQ109" s="99" t="s">
        <v>333</v>
      </c>
      <c r="AR109" s="99">
        <v>5.9999999999999876</v>
      </c>
      <c r="AS109" s="99">
        <v>7.6142131979695273</v>
      </c>
      <c r="AT109" s="100" t="s">
        <v>101</v>
      </c>
      <c r="AU109" s="99">
        <v>0</v>
      </c>
      <c r="AV109" s="99">
        <v>0</v>
      </c>
      <c r="AW109" s="99">
        <v>0</v>
      </c>
      <c r="AX109" s="99">
        <v>0</v>
      </c>
      <c r="AY109" s="99">
        <v>10.208333333333311</v>
      </c>
      <c r="AZ109" s="99">
        <v>12.954737732656486</v>
      </c>
      <c r="BA109" s="101">
        <v>46986.301369863017</v>
      </c>
      <c r="BB109" s="101">
        <v>59627.286002364235</v>
      </c>
      <c r="BC109" s="102">
        <v>4.3505834601725017E-4</v>
      </c>
      <c r="BD109" s="102">
        <v>5.5210450002189106E-4</v>
      </c>
      <c r="BE109" s="97">
        <v>0</v>
      </c>
      <c r="BF109" s="97">
        <v>0</v>
      </c>
      <c r="BG109" s="96">
        <v>1.2690355329949239</v>
      </c>
      <c r="BH109" s="96">
        <v>1.2690355329949239</v>
      </c>
      <c r="BI109" s="97" t="s">
        <v>333</v>
      </c>
      <c r="CG109" s="34"/>
      <c r="CH109" s="34"/>
      <c r="CI109" s="34"/>
      <c r="CJ109" s="34"/>
      <c r="CK109" s="17" t="s">
        <v>163</v>
      </c>
      <c r="CL109" s="17" t="s">
        <v>157</v>
      </c>
      <c r="CM109" s="17">
        <f t="shared" si="8"/>
        <v>0</v>
      </c>
      <c r="CN109" s="34"/>
      <c r="CO109" s="34"/>
      <c r="CP109" s="34"/>
      <c r="CQ109" s="34"/>
      <c r="CR109" s="34"/>
      <c r="CS109" s="34"/>
      <c r="CT109" s="34"/>
      <c r="CU109" s="34"/>
      <c r="CV109" s="34"/>
      <c r="CW109" s="34"/>
    </row>
    <row r="110" spans="2:101" x14ac:dyDescent="0.35">
      <c r="B110" s="34">
        <v>108</v>
      </c>
      <c r="C110" s="34">
        <v>2023</v>
      </c>
      <c r="D110" s="34" t="s">
        <v>110</v>
      </c>
      <c r="E110" s="34">
        <v>31</v>
      </c>
      <c r="F110" s="34" t="s">
        <v>79</v>
      </c>
      <c r="G110" s="34" t="s">
        <v>159</v>
      </c>
      <c r="H110" s="34" t="s">
        <v>157</v>
      </c>
      <c r="I110" s="34" t="s">
        <v>86</v>
      </c>
      <c r="J110" s="34" t="s">
        <v>91</v>
      </c>
      <c r="K110" s="34" t="s">
        <v>332</v>
      </c>
      <c r="L110" s="34" t="s">
        <v>175</v>
      </c>
      <c r="M110" s="34" t="s">
        <v>260</v>
      </c>
      <c r="N110" s="95">
        <v>0</v>
      </c>
      <c r="O110" s="95">
        <v>0</v>
      </c>
      <c r="P110" s="95" t="s">
        <v>333</v>
      </c>
      <c r="Q110" s="95">
        <v>0</v>
      </c>
      <c r="R110" s="95" t="s">
        <v>333</v>
      </c>
      <c r="S110" s="95">
        <v>0</v>
      </c>
      <c r="T110" s="34" t="s">
        <v>36</v>
      </c>
      <c r="U110" s="34" t="s">
        <v>333</v>
      </c>
      <c r="V110" s="34" t="s">
        <v>2</v>
      </c>
      <c r="W110" s="34" t="s">
        <v>333</v>
      </c>
      <c r="X110" s="34" t="s">
        <v>333</v>
      </c>
      <c r="Y110" s="34" t="s">
        <v>333</v>
      </c>
      <c r="Z110" s="34" t="s">
        <v>33</v>
      </c>
      <c r="AA110" s="34" t="s">
        <v>46</v>
      </c>
      <c r="AB110" s="96">
        <v>1.2690355329949239</v>
      </c>
      <c r="AC110" s="34" t="s">
        <v>33</v>
      </c>
      <c r="AD110" s="34" t="s">
        <v>46</v>
      </c>
      <c r="AE110" s="96">
        <v>1.2690355329949239</v>
      </c>
      <c r="AF110" s="97">
        <v>11</v>
      </c>
      <c r="AG110" s="98">
        <v>0</v>
      </c>
      <c r="AH110" s="97">
        <v>0</v>
      </c>
      <c r="AI110" s="98" t="s">
        <v>333</v>
      </c>
      <c r="AJ110" s="97">
        <v>0</v>
      </c>
      <c r="AK110" s="97">
        <v>0</v>
      </c>
      <c r="AL110" s="97" t="s">
        <v>95</v>
      </c>
      <c r="AM110" s="96">
        <v>0</v>
      </c>
      <c r="AN110" s="96">
        <v>0</v>
      </c>
      <c r="AO110" s="99" t="s">
        <v>333</v>
      </c>
      <c r="AP110" s="99">
        <v>0</v>
      </c>
      <c r="AQ110" s="99" t="s">
        <v>333</v>
      </c>
      <c r="AR110" s="99">
        <v>0</v>
      </c>
      <c r="AS110" s="99">
        <v>0</v>
      </c>
      <c r="AT110" s="100" t="s">
        <v>99</v>
      </c>
      <c r="AU110" s="99">
        <v>0</v>
      </c>
      <c r="AV110" s="99">
        <v>0</v>
      </c>
      <c r="AW110" s="99">
        <v>0</v>
      </c>
      <c r="AX110" s="99">
        <v>0</v>
      </c>
      <c r="AY110" s="99">
        <v>0</v>
      </c>
      <c r="AZ110" s="99">
        <v>0</v>
      </c>
      <c r="BA110" s="101">
        <v>0</v>
      </c>
      <c r="BB110" s="101">
        <v>0</v>
      </c>
      <c r="BC110" s="102">
        <v>0</v>
      </c>
      <c r="BD110" s="102">
        <v>0</v>
      </c>
      <c r="BE110" s="97">
        <v>0</v>
      </c>
      <c r="BF110" s="97">
        <v>0</v>
      </c>
      <c r="BG110" s="96">
        <v>1.2690355329949239</v>
      </c>
      <c r="BH110" s="96">
        <v>1.2690355329949239</v>
      </c>
      <c r="BI110" s="97" t="s">
        <v>333</v>
      </c>
      <c r="CG110" s="34"/>
      <c r="CH110" s="34"/>
      <c r="CI110" s="34"/>
      <c r="CJ110" s="34"/>
      <c r="CK110" s="17" t="s">
        <v>163</v>
      </c>
      <c r="CL110" s="17" t="s">
        <v>168</v>
      </c>
      <c r="CM110" s="17">
        <f t="shared" si="8"/>
        <v>0</v>
      </c>
      <c r="CN110" s="34"/>
      <c r="CO110" s="34"/>
      <c r="CP110" s="34"/>
      <c r="CQ110" s="34"/>
      <c r="CR110" s="34"/>
      <c r="CS110" s="34"/>
      <c r="CT110" s="34"/>
      <c r="CU110" s="34"/>
      <c r="CV110" s="34"/>
      <c r="CW110" s="34"/>
    </row>
    <row r="111" spans="2:101" x14ac:dyDescent="0.35">
      <c r="B111" s="34">
        <v>109</v>
      </c>
      <c r="C111" s="34">
        <v>2023</v>
      </c>
      <c r="D111" s="34" t="s">
        <v>110</v>
      </c>
      <c r="E111" s="34">
        <v>23</v>
      </c>
      <c r="F111" s="34" t="s">
        <v>78</v>
      </c>
      <c r="G111" s="34" t="s">
        <v>158</v>
      </c>
      <c r="H111" s="34" t="s">
        <v>157</v>
      </c>
      <c r="I111" s="34" t="s">
        <v>88</v>
      </c>
      <c r="J111" s="34" t="s">
        <v>92</v>
      </c>
      <c r="K111" s="34" t="s">
        <v>332</v>
      </c>
      <c r="L111" s="34" t="s">
        <v>175</v>
      </c>
      <c r="M111" s="34" t="s">
        <v>478</v>
      </c>
      <c r="N111" s="95">
        <v>0.25</v>
      </c>
      <c r="O111" s="95">
        <v>0.29166666666666669</v>
      </c>
      <c r="P111" s="95" t="s">
        <v>60</v>
      </c>
      <c r="Q111" s="95">
        <v>0.54166666666666663</v>
      </c>
      <c r="R111" s="95" t="s">
        <v>66</v>
      </c>
      <c r="S111" s="95">
        <v>0.58333333333333337</v>
      </c>
      <c r="T111" s="34" t="s">
        <v>31</v>
      </c>
      <c r="U111" s="34" t="s">
        <v>49</v>
      </c>
      <c r="V111" s="34" t="s">
        <v>45</v>
      </c>
      <c r="W111" s="34" t="s">
        <v>333</v>
      </c>
      <c r="X111" s="34" t="s">
        <v>333</v>
      </c>
      <c r="Y111" s="34" t="s">
        <v>333</v>
      </c>
      <c r="Z111" s="34" t="s">
        <v>25</v>
      </c>
      <c r="AA111" s="34" t="s">
        <v>43</v>
      </c>
      <c r="AB111" s="96">
        <v>1.2690355329949239</v>
      </c>
      <c r="AC111" s="34" t="s">
        <v>27</v>
      </c>
      <c r="AD111" s="34" t="s">
        <v>44</v>
      </c>
      <c r="AE111" s="96">
        <v>1.2690355329949239</v>
      </c>
      <c r="AF111" s="97">
        <v>5.9999999999999982</v>
      </c>
      <c r="AG111" s="98">
        <v>0</v>
      </c>
      <c r="AH111" s="97">
        <v>0</v>
      </c>
      <c r="AI111" s="98" t="s">
        <v>333</v>
      </c>
      <c r="AJ111" s="97">
        <v>60.000000000000071</v>
      </c>
      <c r="AK111" s="97">
        <v>76.14213197969552</v>
      </c>
      <c r="AL111" s="97" t="s">
        <v>97</v>
      </c>
      <c r="AM111" s="96">
        <v>2.5380710659898478</v>
      </c>
      <c r="AN111" s="96">
        <v>0</v>
      </c>
      <c r="AO111" s="99" t="s">
        <v>333</v>
      </c>
      <c r="AP111" s="99">
        <v>0</v>
      </c>
      <c r="AQ111" s="99" t="s">
        <v>333</v>
      </c>
      <c r="AR111" s="99">
        <v>17.594754999999992</v>
      </c>
      <c r="AS111" s="99">
        <v>22.328369289340092</v>
      </c>
      <c r="AT111" s="100" t="s">
        <v>103</v>
      </c>
      <c r="AU111" s="99">
        <v>1251.026961944666</v>
      </c>
      <c r="AV111" s="99">
        <v>1587.5976674424696</v>
      </c>
      <c r="AW111" s="99">
        <v>164.21771333333325</v>
      </c>
      <c r="AX111" s="99">
        <v>208.39811336717418</v>
      </c>
      <c r="AY111" s="99">
        <v>20.416666666666689</v>
      </c>
      <c r="AZ111" s="99">
        <v>25.909475465313058</v>
      </c>
      <c r="BA111" s="101">
        <v>3136000</v>
      </c>
      <c r="BB111" s="101">
        <v>3979695.4314720812</v>
      </c>
      <c r="BC111" s="102">
        <v>4.0205128205128206E-2</v>
      </c>
      <c r="BD111" s="102">
        <v>5.1021736300924117E-2</v>
      </c>
      <c r="BE111" s="97">
        <v>0</v>
      </c>
      <c r="BF111" s="97">
        <v>0</v>
      </c>
      <c r="BG111" s="96">
        <v>1.2690355329949239</v>
      </c>
      <c r="BH111" s="96">
        <v>1.2690355329949239</v>
      </c>
      <c r="BI111" s="97" t="s">
        <v>333</v>
      </c>
      <c r="CG111" s="34"/>
      <c r="CH111" s="34"/>
      <c r="CI111" s="34"/>
      <c r="CJ111" s="34"/>
      <c r="CK111" s="17" t="s">
        <v>163</v>
      </c>
      <c r="CL111" s="17" t="s">
        <v>167</v>
      </c>
      <c r="CM111" s="17">
        <f t="shared" si="8"/>
        <v>0</v>
      </c>
      <c r="CN111" s="34"/>
      <c r="CO111" s="34"/>
      <c r="CP111" s="34"/>
      <c r="CQ111" s="34"/>
      <c r="CR111" s="34"/>
      <c r="CS111" s="34"/>
      <c r="CT111" s="34"/>
      <c r="CU111" s="34"/>
      <c r="CV111" s="34"/>
      <c r="CW111" s="34"/>
    </row>
    <row r="112" spans="2:101" x14ac:dyDescent="0.35">
      <c r="B112" s="34">
        <v>110</v>
      </c>
      <c r="C112" s="34">
        <v>2023</v>
      </c>
      <c r="D112" s="34" t="s">
        <v>110</v>
      </c>
      <c r="E112" s="34">
        <v>29</v>
      </c>
      <c r="F112" s="34" t="s">
        <v>78</v>
      </c>
      <c r="G112" s="34" t="s">
        <v>158</v>
      </c>
      <c r="H112" s="34" t="s">
        <v>157</v>
      </c>
      <c r="I112" s="34" t="s">
        <v>85</v>
      </c>
      <c r="J112" s="34" t="s">
        <v>90</v>
      </c>
      <c r="K112" s="34" t="s">
        <v>332</v>
      </c>
      <c r="L112" s="34" t="s">
        <v>182</v>
      </c>
      <c r="M112" s="34" t="s">
        <v>478</v>
      </c>
      <c r="N112" s="95">
        <v>0.25</v>
      </c>
      <c r="O112" s="95">
        <v>0.27777777777777779</v>
      </c>
      <c r="P112" s="95" t="s">
        <v>59</v>
      </c>
      <c r="Q112" s="95">
        <v>0.58333333333333337</v>
      </c>
      <c r="R112" s="95" t="s">
        <v>67</v>
      </c>
      <c r="S112" s="95">
        <v>0.61111111111111105</v>
      </c>
      <c r="T112" s="34" t="s">
        <v>33</v>
      </c>
      <c r="U112" s="34" t="s">
        <v>48</v>
      </c>
      <c r="V112" s="34" t="s">
        <v>46</v>
      </c>
      <c r="W112" s="34" t="s">
        <v>333</v>
      </c>
      <c r="X112" s="34" t="s">
        <v>333</v>
      </c>
      <c r="Y112" s="34" t="s">
        <v>333</v>
      </c>
      <c r="Z112" s="34" t="s">
        <v>33</v>
      </c>
      <c r="AA112" s="34" t="s">
        <v>46</v>
      </c>
      <c r="AB112" s="96">
        <v>0</v>
      </c>
      <c r="AC112" s="34" t="s">
        <v>33</v>
      </c>
      <c r="AD112" s="34" t="s">
        <v>46</v>
      </c>
      <c r="AE112" s="96">
        <v>0</v>
      </c>
      <c r="AF112" s="97">
        <v>7.3333333333333339</v>
      </c>
      <c r="AG112" s="98">
        <v>0</v>
      </c>
      <c r="AH112" s="97">
        <v>0</v>
      </c>
      <c r="AI112" s="98" t="s">
        <v>333</v>
      </c>
      <c r="AJ112" s="97">
        <v>39.999999999999936</v>
      </c>
      <c r="AK112" s="97">
        <v>50.761421319796874</v>
      </c>
      <c r="AL112" s="97" t="s">
        <v>96</v>
      </c>
      <c r="AM112" s="96">
        <v>2.5380710659898478</v>
      </c>
      <c r="AN112" s="96">
        <v>0</v>
      </c>
      <c r="AO112" s="99" t="s">
        <v>333</v>
      </c>
      <c r="AP112" s="99">
        <v>0</v>
      </c>
      <c r="AQ112" s="99" t="s">
        <v>333</v>
      </c>
      <c r="AR112" s="99">
        <v>5.6228680000000111</v>
      </c>
      <c r="AS112" s="99">
        <v>7.1356192893401156</v>
      </c>
      <c r="AT112" s="100" t="s">
        <v>101</v>
      </c>
      <c r="AU112" s="99">
        <v>0</v>
      </c>
      <c r="AV112" s="99">
        <v>0</v>
      </c>
      <c r="AW112" s="99">
        <v>0</v>
      </c>
      <c r="AX112" s="99">
        <v>0</v>
      </c>
      <c r="AY112" s="99">
        <v>13.611111111111091</v>
      </c>
      <c r="AZ112" s="99">
        <v>17.272983643541995</v>
      </c>
      <c r="BA112" s="101">
        <v>134246.57534246575</v>
      </c>
      <c r="BB112" s="101">
        <v>170363.67429246922</v>
      </c>
      <c r="BC112" s="102">
        <v>5.5936073059360729E-3</v>
      </c>
      <c r="BD112" s="102">
        <v>7.0984864288528848E-3</v>
      </c>
      <c r="BE112" s="97">
        <v>79.999999999999872</v>
      </c>
      <c r="BF112" s="97">
        <v>101.52284263959375</v>
      </c>
      <c r="BG112" s="96">
        <v>0</v>
      </c>
      <c r="BH112" s="96">
        <v>1.2690355329949239</v>
      </c>
      <c r="BI112" s="97" t="s">
        <v>333</v>
      </c>
      <c r="CG112" s="34"/>
      <c r="CH112" s="34"/>
      <c r="CI112" s="34"/>
      <c r="CJ112" s="34"/>
      <c r="CK112" s="17" t="s">
        <v>163</v>
      </c>
      <c r="CL112" s="17" t="s">
        <v>166</v>
      </c>
      <c r="CM112" s="17">
        <f t="shared" si="8"/>
        <v>0</v>
      </c>
      <c r="CN112" s="34"/>
      <c r="CO112" s="34"/>
      <c r="CP112" s="34"/>
      <c r="CQ112" s="34"/>
      <c r="CR112" s="34"/>
      <c r="CS112" s="34"/>
      <c r="CT112" s="34"/>
      <c r="CU112" s="34"/>
      <c r="CV112" s="34"/>
      <c r="CW112" s="34"/>
    </row>
    <row r="113" spans="2:101" x14ac:dyDescent="0.35">
      <c r="B113" s="34">
        <v>111</v>
      </c>
      <c r="C113" s="34">
        <v>2023</v>
      </c>
      <c r="D113" s="34" t="s">
        <v>110</v>
      </c>
      <c r="E113" s="34">
        <v>25</v>
      </c>
      <c r="F113" s="34" t="s">
        <v>78</v>
      </c>
      <c r="G113" s="34" t="s">
        <v>160</v>
      </c>
      <c r="H113" s="34" t="s">
        <v>157</v>
      </c>
      <c r="I113" s="34" t="s">
        <v>85</v>
      </c>
      <c r="J113" s="34" t="s">
        <v>90</v>
      </c>
      <c r="K113" s="34" t="s">
        <v>332</v>
      </c>
      <c r="L113" s="34" t="s">
        <v>178</v>
      </c>
      <c r="M113" s="34" t="s">
        <v>478</v>
      </c>
      <c r="N113" s="95">
        <v>0.375</v>
      </c>
      <c r="O113" s="95">
        <v>0.41666666666666669</v>
      </c>
      <c r="P113" s="95" t="s">
        <v>63</v>
      </c>
      <c r="Q113" s="95">
        <v>0.83333333333333337</v>
      </c>
      <c r="R113" s="95" t="s">
        <v>73</v>
      </c>
      <c r="S113" s="95">
        <v>0.89583333333333337</v>
      </c>
      <c r="T113" s="34" t="s">
        <v>28</v>
      </c>
      <c r="U113" s="34" t="s">
        <v>333</v>
      </c>
      <c r="V113" s="34" t="s">
        <v>43</v>
      </c>
      <c r="W113" s="34" t="s">
        <v>333</v>
      </c>
      <c r="X113" s="34" t="s">
        <v>333</v>
      </c>
      <c r="Y113" s="34" t="s">
        <v>333</v>
      </c>
      <c r="Z113" s="34" t="s">
        <v>25</v>
      </c>
      <c r="AA113" s="34" t="s">
        <v>43</v>
      </c>
      <c r="AB113" s="96">
        <v>1.2690355329949239</v>
      </c>
      <c r="AC113" s="34" t="s">
        <v>331</v>
      </c>
      <c r="AD113" s="34" t="s">
        <v>42</v>
      </c>
      <c r="AE113" s="96">
        <v>1.2690355329949239</v>
      </c>
      <c r="AF113" s="97">
        <v>10</v>
      </c>
      <c r="AG113" s="98">
        <v>0</v>
      </c>
      <c r="AH113" s="97">
        <v>0</v>
      </c>
      <c r="AI113" s="98" t="s">
        <v>333</v>
      </c>
      <c r="AJ113" s="97">
        <v>75.000000000000014</v>
      </c>
      <c r="AK113" s="97">
        <v>95.177664974619304</v>
      </c>
      <c r="AL113" s="97" t="s">
        <v>97</v>
      </c>
      <c r="AM113" s="96">
        <v>2.5380710659898478</v>
      </c>
      <c r="AN113" s="96">
        <v>0</v>
      </c>
      <c r="AO113" s="99" t="s">
        <v>333</v>
      </c>
      <c r="AP113" s="99">
        <v>0</v>
      </c>
      <c r="AQ113" s="99" t="s">
        <v>333</v>
      </c>
      <c r="AR113" s="99">
        <v>8.623818</v>
      </c>
      <c r="AS113" s="99">
        <v>10.943931472081218</v>
      </c>
      <c r="AT113" s="100" t="s">
        <v>101</v>
      </c>
      <c r="AU113" s="99">
        <v>207.18035339217388</v>
      </c>
      <c r="AV113" s="99">
        <v>262.91923019311406</v>
      </c>
      <c r="AW113" s="99">
        <v>25.517335869565215</v>
      </c>
      <c r="AX113" s="99">
        <v>32.382405925844182</v>
      </c>
      <c r="AY113" s="99">
        <v>25.520833333333339</v>
      </c>
      <c r="AZ113" s="99">
        <v>32.386844331641292</v>
      </c>
      <c r="BA113" s="101">
        <v>1470000</v>
      </c>
      <c r="BB113" s="101">
        <v>1865482.2335025382</v>
      </c>
      <c r="BC113" s="102">
        <v>6.1249999999999999E-2</v>
      </c>
      <c r="BD113" s="102">
        <v>7.772842639593909E-2</v>
      </c>
      <c r="BE113" s="97">
        <v>0</v>
      </c>
      <c r="BF113" s="97">
        <v>0</v>
      </c>
      <c r="BG113" s="96">
        <v>1.2690355329949239</v>
      </c>
      <c r="BH113" s="96">
        <v>1.2690355329949239</v>
      </c>
      <c r="BI113" s="97" t="s">
        <v>333</v>
      </c>
      <c r="CG113" s="34"/>
      <c r="CH113" s="34"/>
      <c r="CI113" s="34"/>
      <c r="CJ113" s="34"/>
      <c r="CK113" s="17" t="s">
        <v>163</v>
      </c>
      <c r="CL113" s="17" t="s">
        <v>171</v>
      </c>
      <c r="CM113" s="17">
        <f t="shared" si="8"/>
        <v>0</v>
      </c>
      <c r="CN113" s="34"/>
      <c r="CO113" s="34"/>
      <c r="CP113" s="34"/>
      <c r="CQ113" s="34"/>
      <c r="CR113" s="34"/>
      <c r="CS113" s="34"/>
      <c r="CT113" s="34"/>
      <c r="CU113" s="34"/>
      <c r="CV113" s="34"/>
      <c r="CW113" s="34"/>
    </row>
    <row r="114" spans="2:101" x14ac:dyDescent="0.35">
      <c r="B114" s="34">
        <v>112</v>
      </c>
      <c r="C114" s="34">
        <v>2023</v>
      </c>
      <c r="D114" s="34" t="s">
        <v>111</v>
      </c>
      <c r="E114" s="34">
        <v>23</v>
      </c>
      <c r="F114" s="34" t="s">
        <v>78</v>
      </c>
      <c r="G114" s="34" t="s">
        <v>158</v>
      </c>
      <c r="H114" s="34" t="s">
        <v>157</v>
      </c>
      <c r="I114" s="34" t="s">
        <v>85</v>
      </c>
      <c r="J114" s="34" t="s">
        <v>91</v>
      </c>
      <c r="K114" s="34" t="s">
        <v>332</v>
      </c>
      <c r="L114" s="34" t="s">
        <v>189</v>
      </c>
      <c r="M114" s="34" t="s">
        <v>478</v>
      </c>
      <c r="N114" s="95">
        <v>0.29166666666666669</v>
      </c>
      <c r="O114" s="95">
        <v>0.31944444444444448</v>
      </c>
      <c r="P114" s="95" t="s">
        <v>60</v>
      </c>
      <c r="Q114" s="95">
        <v>0.66666666666666663</v>
      </c>
      <c r="R114" s="95" t="s">
        <v>69</v>
      </c>
      <c r="S114" s="95">
        <v>0.72916666666666663</v>
      </c>
      <c r="T114" s="34" t="s">
        <v>25</v>
      </c>
      <c r="U114" s="34" t="s">
        <v>333</v>
      </c>
      <c r="V114" s="34" t="s">
        <v>43</v>
      </c>
      <c r="W114" s="34" t="s">
        <v>333</v>
      </c>
      <c r="X114" s="34" t="s">
        <v>333</v>
      </c>
      <c r="Y114" s="34" t="s">
        <v>333</v>
      </c>
      <c r="Z114" s="34" t="s">
        <v>35</v>
      </c>
      <c r="AA114" s="34" t="s">
        <v>45</v>
      </c>
      <c r="AB114" s="96">
        <v>1.2690355329949239</v>
      </c>
      <c r="AC114" s="34" t="s">
        <v>27</v>
      </c>
      <c r="AD114" s="34" t="s">
        <v>44</v>
      </c>
      <c r="AE114" s="96">
        <v>1.2690355329949239</v>
      </c>
      <c r="AF114" s="97">
        <v>8.3333333333333321</v>
      </c>
      <c r="AG114" s="98">
        <v>0</v>
      </c>
      <c r="AH114" s="97">
        <v>0</v>
      </c>
      <c r="AI114" s="98" t="s">
        <v>333</v>
      </c>
      <c r="AJ114" s="97">
        <v>65</v>
      </c>
      <c r="AK114" s="97">
        <v>82.487309644670049</v>
      </c>
      <c r="AL114" s="97" t="s">
        <v>97</v>
      </c>
      <c r="AM114" s="96">
        <v>2.5380710659898478</v>
      </c>
      <c r="AN114" s="96">
        <v>0</v>
      </c>
      <c r="AO114" s="99" t="s">
        <v>333</v>
      </c>
      <c r="AP114" s="99">
        <v>0</v>
      </c>
      <c r="AQ114" s="99" t="s">
        <v>333</v>
      </c>
      <c r="AR114" s="99">
        <v>4.0048190000000119</v>
      </c>
      <c r="AS114" s="99">
        <v>5.082257614213213</v>
      </c>
      <c r="AT114" s="100" t="s">
        <v>100</v>
      </c>
      <c r="AU114" s="99">
        <v>19.150004745375057</v>
      </c>
      <c r="AV114" s="99">
        <v>24.302036478902355</v>
      </c>
      <c r="AW114" s="99">
        <v>2.3586073437500072</v>
      </c>
      <c r="AX114" s="99">
        <v>2.9931565276015322</v>
      </c>
      <c r="AY114" s="99">
        <v>22.118055555555554</v>
      </c>
      <c r="AZ114" s="99">
        <v>28.06859842075578</v>
      </c>
      <c r="BA114" s="101">
        <v>1176000</v>
      </c>
      <c r="BB114" s="101">
        <v>1492385.7868020304</v>
      </c>
      <c r="BC114" s="102">
        <v>2.4500000000000001E-2</v>
      </c>
      <c r="BD114" s="102">
        <v>3.1091370558375638E-2</v>
      </c>
      <c r="BE114" s="97">
        <v>0</v>
      </c>
      <c r="BF114" s="97">
        <v>0</v>
      </c>
      <c r="BG114" s="96">
        <v>1.2690355329949239</v>
      </c>
      <c r="BH114" s="96">
        <v>1.2690355329949239</v>
      </c>
      <c r="BI114" s="97" t="s">
        <v>333</v>
      </c>
      <c r="CG114" s="34"/>
      <c r="CH114" s="34"/>
      <c r="CI114" s="34"/>
      <c r="CJ114" s="34"/>
      <c r="CK114" s="17" t="s">
        <v>163</v>
      </c>
      <c r="CL114" s="17" t="s">
        <v>170</v>
      </c>
      <c r="CM114" s="17">
        <f t="shared" si="8"/>
        <v>0</v>
      </c>
      <c r="CN114" s="34"/>
      <c r="CO114" s="34"/>
      <c r="CP114" s="34"/>
      <c r="CQ114" s="34"/>
      <c r="CR114" s="34"/>
      <c r="CS114" s="34"/>
      <c r="CT114" s="34"/>
      <c r="CU114" s="34"/>
      <c r="CV114" s="34"/>
      <c r="CW114" s="34"/>
    </row>
    <row r="115" spans="2:101" x14ac:dyDescent="0.35">
      <c r="B115" s="34">
        <v>113</v>
      </c>
      <c r="C115" s="34">
        <v>2023</v>
      </c>
      <c r="D115" s="34" t="s">
        <v>111</v>
      </c>
      <c r="E115" s="34">
        <v>25</v>
      </c>
      <c r="F115" s="34" t="s">
        <v>78</v>
      </c>
      <c r="G115" s="34" t="s">
        <v>158</v>
      </c>
      <c r="H115" s="34" t="s">
        <v>157</v>
      </c>
      <c r="I115" s="34" t="s">
        <v>85</v>
      </c>
      <c r="J115" s="34" t="s">
        <v>91</v>
      </c>
      <c r="K115" s="34" t="s">
        <v>332</v>
      </c>
      <c r="L115" s="34" t="s">
        <v>182</v>
      </c>
      <c r="M115" s="34" t="s">
        <v>478</v>
      </c>
      <c r="N115" s="95">
        <v>0.29166666666666669</v>
      </c>
      <c r="O115" s="95">
        <v>0.33333333333333331</v>
      </c>
      <c r="P115" s="95" t="s">
        <v>61</v>
      </c>
      <c r="Q115" s="95">
        <v>0.79166666666666663</v>
      </c>
      <c r="R115" s="95" t="s">
        <v>72</v>
      </c>
      <c r="S115" s="95">
        <v>0.85416666666666663</v>
      </c>
      <c r="T115" s="34" t="s">
        <v>25</v>
      </c>
      <c r="U115" s="34" t="s">
        <v>333</v>
      </c>
      <c r="V115" s="34" t="s">
        <v>43</v>
      </c>
      <c r="W115" s="34" t="s">
        <v>155</v>
      </c>
      <c r="X115" s="34" t="s">
        <v>155</v>
      </c>
      <c r="Y115" s="34" t="s">
        <v>333</v>
      </c>
      <c r="Z115" s="34" t="s">
        <v>36</v>
      </c>
      <c r="AA115" s="34" t="s">
        <v>2</v>
      </c>
      <c r="AB115" s="96">
        <v>1.2690355329949239</v>
      </c>
      <c r="AC115" s="34" t="s">
        <v>25</v>
      </c>
      <c r="AD115" s="34" t="s">
        <v>43</v>
      </c>
      <c r="AE115" s="96">
        <v>0</v>
      </c>
      <c r="AF115" s="97">
        <v>11</v>
      </c>
      <c r="AG115" s="98">
        <v>20</v>
      </c>
      <c r="AH115" s="97">
        <v>25.380710659898476</v>
      </c>
      <c r="AI115" s="98" t="s">
        <v>104</v>
      </c>
      <c r="AJ115" s="97">
        <v>74.999999999999972</v>
      </c>
      <c r="AK115" s="97">
        <v>95.177664974619262</v>
      </c>
      <c r="AL115" s="97" t="s">
        <v>97</v>
      </c>
      <c r="AM115" s="96">
        <v>2.5380710659898478</v>
      </c>
      <c r="AN115" s="96">
        <v>2.5380710659898478</v>
      </c>
      <c r="AO115" s="99">
        <v>1.1333333333333333</v>
      </c>
      <c r="AP115" s="99">
        <v>1.4382402707275803</v>
      </c>
      <c r="AQ115" s="99" t="s">
        <v>108</v>
      </c>
      <c r="AR115" s="99">
        <v>5.6228680000000111</v>
      </c>
      <c r="AS115" s="99">
        <v>7.1356192893401156</v>
      </c>
      <c r="AT115" s="100" t="s">
        <v>101</v>
      </c>
      <c r="AU115" s="99">
        <v>26.83473652966353</v>
      </c>
      <c r="AV115" s="99">
        <v>34.054234174699914</v>
      </c>
      <c r="AW115" s="99">
        <v>3.3050961338141112</v>
      </c>
      <c r="AX115" s="99">
        <v>4.1942844337742526</v>
      </c>
      <c r="AY115" s="99">
        <v>25.520833333333325</v>
      </c>
      <c r="AZ115" s="99">
        <v>32.386844331641278</v>
      </c>
      <c r="BA115" s="101">
        <v>1470000</v>
      </c>
      <c r="BB115" s="101">
        <v>1865482.2335025382</v>
      </c>
      <c r="BC115" s="102">
        <v>3.0624999999999999E-2</v>
      </c>
      <c r="BD115" s="102">
        <v>3.8864213197969545E-2</v>
      </c>
      <c r="BE115" s="97">
        <v>40</v>
      </c>
      <c r="BF115" s="97">
        <v>50.761421319796952</v>
      </c>
      <c r="BG115" s="96">
        <v>0</v>
      </c>
      <c r="BH115" s="96">
        <v>1.2690355329949239</v>
      </c>
      <c r="BI115" s="97" t="s">
        <v>333</v>
      </c>
      <c r="CG115" s="34"/>
      <c r="CH115" s="34"/>
      <c r="CI115" s="34"/>
      <c r="CJ115" s="34"/>
      <c r="CK115" s="17" t="s">
        <v>163</v>
      </c>
      <c r="CL115" s="17" t="s">
        <v>172</v>
      </c>
      <c r="CM115" s="17">
        <f t="shared" si="8"/>
        <v>0</v>
      </c>
      <c r="CN115" s="34"/>
      <c r="CO115" s="34"/>
      <c r="CP115" s="34"/>
      <c r="CQ115" s="34"/>
      <c r="CR115" s="34"/>
      <c r="CS115" s="34"/>
      <c r="CT115" s="34"/>
      <c r="CU115" s="34"/>
      <c r="CV115" s="34"/>
      <c r="CW115" s="34"/>
    </row>
    <row r="116" spans="2:101" x14ac:dyDescent="0.35">
      <c r="B116" s="34">
        <v>114</v>
      </c>
      <c r="C116" s="34">
        <v>2023</v>
      </c>
      <c r="D116" s="34" t="s">
        <v>111</v>
      </c>
      <c r="E116" s="34">
        <v>30</v>
      </c>
      <c r="F116" s="34" t="s">
        <v>79</v>
      </c>
      <c r="G116" s="34" t="s">
        <v>159</v>
      </c>
      <c r="H116" s="34" t="s">
        <v>157</v>
      </c>
      <c r="I116" s="34" t="s">
        <v>85</v>
      </c>
      <c r="J116" s="34" t="s">
        <v>90</v>
      </c>
      <c r="K116" s="34" t="s">
        <v>332</v>
      </c>
      <c r="L116" s="34" t="s">
        <v>174</v>
      </c>
      <c r="M116" s="34" t="s">
        <v>260</v>
      </c>
      <c r="N116" s="95">
        <v>0.33333333333333331</v>
      </c>
      <c r="O116" s="95">
        <v>0.375</v>
      </c>
      <c r="P116" s="95" t="s">
        <v>62</v>
      </c>
      <c r="Q116" s="95">
        <v>0.625</v>
      </c>
      <c r="R116" s="95" t="s">
        <v>68</v>
      </c>
      <c r="S116" s="95">
        <v>0.66666666666666663</v>
      </c>
      <c r="T116" s="34" t="s">
        <v>25</v>
      </c>
      <c r="U116" s="34" t="s">
        <v>333</v>
      </c>
      <c r="V116" s="34" t="s">
        <v>43</v>
      </c>
      <c r="W116" s="34" t="s">
        <v>333</v>
      </c>
      <c r="X116" s="34" t="s">
        <v>333</v>
      </c>
      <c r="Y116" s="34" t="s">
        <v>333</v>
      </c>
      <c r="Z116" s="34" t="s">
        <v>25</v>
      </c>
      <c r="AA116" s="34" t="s">
        <v>43</v>
      </c>
      <c r="AB116" s="96">
        <v>0</v>
      </c>
      <c r="AC116" s="34" t="s">
        <v>25</v>
      </c>
      <c r="AD116" s="34" t="s">
        <v>43</v>
      </c>
      <c r="AE116" s="96">
        <v>0</v>
      </c>
      <c r="AF116" s="97">
        <v>6</v>
      </c>
      <c r="AG116" s="98">
        <v>0</v>
      </c>
      <c r="AH116" s="97">
        <v>0</v>
      </c>
      <c r="AI116" s="98" t="s">
        <v>333</v>
      </c>
      <c r="AJ116" s="97">
        <v>59.999999999999986</v>
      </c>
      <c r="AK116" s="97">
        <v>76.142131979695421</v>
      </c>
      <c r="AL116" s="97" t="s">
        <v>96</v>
      </c>
      <c r="AM116" s="96">
        <v>2.5380710659898478</v>
      </c>
      <c r="AN116" s="96">
        <v>0</v>
      </c>
      <c r="AO116" s="99" t="s">
        <v>333</v>
      </c>
      <c r="AP116" s="99">
        <v>0</v>
      </c>
      <c r="AQ116" s="99" t="s">
        <v>333</v>
      </c>
      <c r="AR116" s="99">
        <v>14.4</v>
      </c>
      <c r="AS116" s="99">
        <v>18.274111675126903</v>
      </c>
      <c r="AT116" s="100" t="s">
        <v>102</v>
      </c>
      <c r="AU116" s="99">
        <v>17.214265384615384</v>
      </c>
      <c r="AV116" s="99">
        <v>21.845514447481452</v>
      </c>
      <c r="AW116" s="99">
        <v>2.1201923076923079</v>
      </c>
      <c r="AX116" s="99">
        <v>2.6905993752440458</v>
      </c>
      <c r="AY116" s="99">
        <v>20.416666666666661</v>
      </c>
      <c r="AZ116" s="99">
        <v>25.909475465313022</v>
      </c>
      <c r="BA116" s="101">
        <v>294000</v>
      </c>
      <c r="BB116" s="101">
        <v>373096.4467005076</v>
      </c>
      <c r="BC116" s="102">
        <v>1.225E-2</v>
      </c>
      <c r="BD116" s="102">
        <v>1.5545685279187819E-2</v>
      </c>
      <c r="BE116" s="97">
        <v>0</v>
      </c>
      <c r="BF116" s="97">
        <v>0</v>
      </c>
      <c r="BG116" s="96">
        <v>1.2690355329949239</v>
      </c>
      <c r="BH116" s="96">
        <v>1.2690355329949239</v>
      </c>
      <c r="BI116" s="97" t="s">
        <v>333</v>
      </c>
      <c r="CG116" s="34"/>
      <c r="CH116" s="34"/>
      <c r="CI116" s="34"/>
      <c r="CJ116" s="34"/>
      <c r="CK116" s="17" t="s">
        <v>163</v>
      </c>
      <c r="CL116" s="17" t="s">
        <v>169</v>
      </c>
      <c r="CM116" s="17">
        <f t="shared" si="8"/>
        <v>0</v>
      </c>
      <c r="CN116" s="34"/>
      <c r="CO116" s="34"/>
      <c r="CP116" s="34"/>
      <c r="CQ116" s="34"/>
      <c r="CR116" s="34"/>
      <c r="CS116" s="34"/>
      <c r="CT116" s="34"/>
      <c r="CU116" s="34"/>
      <c r="CV116" s="34"/>
      <c r="CW116" s="34"/>
    </row>
    <row r="117" spans="2:101" x14ac:dyDescent="0.35">
      <c r="B117" s="34">
        <v>115</v>
      </c>
      <c r="C117" s="34">
        <v>2023</v>
      </c>
      <c r="D117" s="34" t="s">
        <v>110</v>
      </c>
      <c r="E117" s="34">
        <v>34</v>
      </c>
      <c r="F117" s="34" t="s">
        <v>79</v>
      </c>
      <c r="G117" s="34" t="s">
        <v>158</v>
      </c>
      <c r="H117" s="34" t="s">
        <v>157</v>
      </c>
      <c r="I117" s="34" t="s">
        <v>87</v>
      </c>
      <c r="J117" s="34" t="s">
        <v>92</v>
      </c>
      <c r="K117" s="34" t="s">
        <v>332</v>
      </c>
      <c r="L117" s="34" t="s">
        <v>173</v>
      </c>
      <c r="M117" s="34" t="s">
        <v>260</v>
      </c>
      <c r="N117" s="95">
        <v>0.54166666666666663</v>
      </c>
      <c r="O117" s="95">
        <v>0.57638888888888895</v>
      </c>
      <c r="P117" s="95" t="s">
        <v>66</v>
      </c>
      <c r="Q117" s="95">
        <v>0.70833333333333337</v>
      </c>
      <c r="R117" s="95" t="s">
        <v>70</v>
      </c>
      <c r="S117" s="95">
        <v>0.75</v>
      </c>
      <c r="T117" s="34" t="s">
        <v>25</v>
      </c>
      <c r="U117" s="34" t="s">
        <v>333</v>
      </c>
      <c r="V117" s="34" t="s">
        <v>43</v>
      </c>
      <c r="W117" s="34" t="s">
        <v>333</v>
      </c>
      <c r="X117" s="34" t="s">
        <v>333</v>
      </c>
      <c r="Y117" s="34" t="s">
        <v>333</v>
      </c>
      <c r="Z117" s="34" t="s">
        <v>25</v>
      </c>
      <c r="AA117" s="34" t="s">
        <v>43</v>
      </c>
      <c r="AB117" s="96">
        <v>0</v>
      </c>
      <c r="AC117" s="34" t="s">
        <v>25</v>
      </c>
      <c r="AD117" s="34" t="s">
        <v>43</v>
      </c>
      <c r="AE117" s="96">
        <v>0</v>
      </c>
      <c r="AF117" s="97">
        <v>3.1666666666666661</v>
      </c>
      <c r="AG117" s="98">
        <v>0</v>
      </c>
      <c r="AH117" s="97">
        <v>0</v>
      </c>
      <c r="AI117" s="98" t="s">
        <v>333</v>
      </c>
      <c r="AJ117" s="97">
        <v>55.000000000000043</v>
      </c>
      <c r="AK117" s="97">
        <v>69.796954314720864</v>
      </c>
      <c r="AL117" s="97" t="s">
        <v>96</v>
      </c>
      <c r="AM117" s="96">
        <v>2.5380710659898478</v>
      </c>
      <c r="AN117" s="96">
        <v>0</v>
      </c>
      <c r="AO117" s="99" t="s">
        <v>333</v>
      </c>
      <c r="AP117" s="99">
        <v>0</v>
      </c>
      <c r="AQ117" s="99" t="s">
        <v>333</v>
      </c>
      <c r="AR117" s="99">
        <v>22</v>
      </c>
      <c r="AS117" s="99">
        <v>27.918781725888326</v>
      </c>
      <c r="AT117" s="100" t="s">
        <v>103</v>
      </c>
      <c r="AU117" s="99">
        <v>26.299572115384613</v>
      </c>
      <c r="AV117" s="99">
        <v>33.375091516985549</v>
      </c>
      <c r="AW117" s="99">
        <v>3.2391826923076925</v>
      </c>
      <c r="AX117" s="99">
        <v>4.110637934400625</v>
      </c>
      <c r="AY117" s="99">
        <v>18.715277777777793</v>
      </c>
      <c r="AZ117" s="99">
        <v>23.750352509870297</v>
      </c>
      <c r="BA117" s="101">
        <v>289100</v>
      </c>
      <c r="BB117" s="101">
        <v>366878.1725888325</v>
      </c>
      <c r="BC117" s="102">
        <v>3.7064102564102566E-3</v>
      </c>
      <c r="BD117" s="102">
        <v>4.7035663152414425E-3</v>
      </c>
      <c r="BE117" s="97">
        <v>0</v>
      </c>
      <c r="BF117" s="97">
        <v>0</v>
      </c>
      <c r="BG117" s="96">
        <v>1.2690355329949239</v>
      </c>
      <c r="BH117" s="96">
        <v>1.2690355329949239</v>
      </c>
      <c r="BI117" s="97" t="s">
        <v>333</v>
      </c>
      <c r="CG117" s="34"/>
      <c r="CH117" s="34"/>
      <c r="CI117" s="34"/>
      <c r="CJ117" s="34"/>
      <c r="CK117" s="17" t="s">
        <v>158</v>
      </c>
      <c r="CL117" s="17" t="s">
        <v>157</v>
      </c>
      <c r="CM117" s="17">
        <f t="shared" si="8"/>
        <v>158.6294416243656</v>
      </c>
      <c r="CN117" s="34"/>
      <c r="CO117" s="34"/>
      <c r="CP117" s="34"/>
      <c r="CQ117" s="34"/>
      <c r="CR117" s="34"/>
      <c r="CS117" s="34"/>
      <c r="CT117" s="34"/>
      <c r="CU117" s="34"/>
      <c r="CV117" s="34"/>
      <c r="CW117" s="34"/>
    </row>
    <row r="118" spans="2:101" x14ac:dyDescent="0.35">
      <c r="B118" s="34">
        <v>116</v>
      </c>
      <c r="C118" s="34">
        <v>2023</v>
      </c>
      <c r="D118" s="34" t="s">
        <v>111</v>
      </c>
      <c r="E118" s="34">
        <v>37</v>
      </c>
      <c r="F118" s="34" t="s">
        <v>79</v>
      </c>
      <c r="G118" s="34" t="s">
        <v>158</v>
      </c>
      <c r="H118" s="34" t="s">
        <v>157</v>
      </c>
      <c r="I118" s="34" t="s">
        <v>85</v>
      </c>
      <c r="J118" s="34" t="s">
        <v>91</v>
      </c>
      <c r="K118" s="34" t="s">
        <v>332</v>
      </c>
      <c r="L118" s="34" t="s">
        <v>175</v>
      </c>
      <c r="M118" s="34" t="s">
        <v>478</v>
      </c>
      <c r="N118" s="95">
        <v>0.35416666666666669</v>
      </c>
      <c r="O118" s="95">
        <v>0.41666666666666669</v>
      </c>
      <c r="P118" s="95" t="s">
        <v>63</v>
      </c>
      <c r="Q118" s="95">
        <v>0.75</v>
      </c>
      <c r="R118" s="95" t="s">
        <v>71</v>
      </c>
      <c r="S118" s="95">
        <v>0.83333333333333337</v>
      </c>
      <c r="T118" s="34" t="s">
        <v>25</v>
      </c>
      <c r="U118" s="34" t="s">
        <v>333</v>
      </c>
      <c r="V118" s="34" t="s">
        <v>43</v>
      </c>
      <c r="W118" s="34" t="s">
        <v>333</v>
      </c>
      <c r="X118" s="34" t="s">
        <v>333</v>
      </c>
      <c r="Y118" s="34" t="s">
        <v>333</v>
      </c>
      <c r="Z118" s="34" t="s">
        <v>25</v>
      </c>
      <c r="AA118" s="34" t="s">
        <v>43</v>
      </c>
      <c r="AB118" s="96">
        <v>0</v>
      </c>
      <c r="AC118" s="34" t="s">
        <v>25</v>
      </c>
      <c r="AD118" s="34" t="s">
        <v>43</v>
      </c>
      <c r="AE118" s="96">
        <v>0</v>
      </c>
      <c r="AF118" s="97">
        <v>8</v>
      </c>
      <c r="AG118" s="98">
        <v>0</v>
      </c>
      <c r="AH118" s="97">
        <v>0</v>
      </c>
      <c r="AI118" s="98" t="s">
        <v>333</v>
      </c>
      <c r="AJ118" s="97">
        <v>105.00000000000003</v>
      </c>
      <c r="AK118" s="97">
        <v>133.24873096446706</v>
      </c>
      <c r="AL118" s="97" t="s">
        <v>97</v>
      </c>
      <c r="AM118" s="96">
        <v>2.5380710659898478</v>
      </c>
      <c r="AN118" s="96">
        <v>0</v>
      </c>
      <c r="AO118" s="99" t="s">
        <v>333</v>
      </c>
      <c r="AP118" s="99">
        <v>0</v>
      </c>
      <c r="AQ118" s="99" t="s">
        <v>333</v>
      </c>
      <c r="AR118" s="99">
        <v>17.594754999999992</v>
      </c>
      <c r="AS118" s="99">
        <v>22.328369289340092</v>
      </c>
      <c r="AT118" s="100" t="s">
        <v>103</v>
      </c>
      <c r="AU118" s="99">
        <v>42.066775270456709</v>
      </c>
      <c r="AV118" s="99">
        <v>53.384232576721715</v>
      </c>
      <c r="AW118" s="99">
        <v>5.1811478064903822</v>
      </c>
      <c r="AX118" s="99">
        <v>6.575060668135003</v>
      </c>
      <c r="AY118" s="99">
        <v>35.729166666666679</v>
      </c>
      <c r="AZ118" s="99">
        <v>45.341582064297818</v>
      </c>
      <c r="BA118" s="101">
        <v>578200</v>
      </c>
      <c r="BB118" s="101">
        <v>733756.345177665</v>
      </c>
      <c r="BC118" s="102">
        <v>1.2045833333333334E-2</v>
      </c>
      <c r="BD118" s="102">
        <v>1.5286590524534687E-2</v>
      </c>
      <c r="BE118" s="97">
        <v>0</v>
      </c>
      <c r="BF118" s="97">
        <v>0</v>
      </c>
      <c r="BG118" s="96">
        <v>1.2690355329949239</v>
      </c>
      <c r="BH118" s="96">
        <v>1.2690355329949239</v>
      </c>
      <c r="BI118" s="97" t="s">
        <v>333</v>
      </c>
      <c r="CG118" s="34"/>
      <c r="CH118" s="34"/>
      <c r="CI118" s="34"/>
      <c r="CJ118" s="34"/>
      <c r="CK118" s="17" t="s">
        <v>158</v>
      </c>
      <c r="CL118" s="17" t="s">
        <v>168</v>
      </c>
      <c r="CM118" s="17">
        <f t="shared" si="8"/>
        <v>0</v>
      </c>
      <c r="CN118" s="34"/>
      <c r="CO118" s="34"/>
      <c r="CP118" s="34"/>
      <c r="CQ118" s="34"/>
      <c r="CR118" s="34"/>
      <c r="CS118" s="34"/>
      <c r="CT118" s="34"/>
      <c r="CU118" s="34"/>
      <c r="CV118" s="34"/>
      <c r="CW118" s="34"/>
    </row>
    <row r="119" spans="2:101" x14ac:dyDescent="0.35">
      <c r="B119" s="34">
        <v>117</v>
      </c>
      <c r="C119" s="34">
        <v>2023</v>
      </c>
      <c r="D119" s="34" t="s">
        <v>111</v>
      </c>
      <c r="E119" s="34">
        <v>44</v>
      </c>
      <c r="F119" s="34" t="s">
        <v>80</v>
      </c>
      <c r="G119" s="34" t="s">
        <v>160</v>
      </c>
      <c r="H119" s="34" t="s">
        <v>157</v>
      </c>
      <c r="I119" s="34" t="s">
        <v>86</v>
      </c>
      <c r="J119" s="34" t="s">
        <v>93</v>
      </c>
      <c r="K119" s="34" t="s">
        <v>332</v>
      </c>
      <c r="L119" s="34" t="s">
        <v>180</v>
      </c>
      <c r="M119" s="34" t="s">
        <v>478</v>
      </c>
      <c r="N119" s="95">
        <v>0.35416666666666669</v>
      </c>
      <c r="O119" s="95">
        <v>0.38541666666666669</v>
      </c>
      <c r="P119" s="95" t="s">
        <v>62</v>
      </c>
      <c r="Q119" s="95">
        <v>0.66666666666666663</v>
      </c>
      <c r="R119" s="95" t="s">
        <v>69</v>
      </c>
      <c r="S119" s="95">
        <v>0.70833333333333337</v>
      </c>
      <c r="T119" s="34" t="s">
        <v>28</v>
      </c>
      <c r="U119" s="34" t="s">
        <v>333</v>
      </c>
      <c r="V119" s="34" t="s">
        <v>43</v>
      </c>
      <c r="W119" s="34" t="s">
        <v>155</v>
      </c>
      <c r="X119" s="34" t="s">
        <v>155</v>
      </c>
      <c r="Y119" s="34" t="s">
        <v>333</v>
      </c>
      <c r="Z119" s="34" t="s">
        <v>28</v>
      </c>
      <c r="AA119" s="34" t="s">
        <v>43</v>
      </c>
      <c r="AB119" s="96">
        <v>0</v>
      </c>
      <c r="AC119" s="34" t="s">
        <v>28</v>
      </c>
      <c r="AD119" s="34" t="s">
        <v>43</v>
      </c>
      <c r="AE119" s="96">
        <v>0</v>
      </c>
      <c r="AF119" s="97">
        <v>6.7499999999999982</v>
      </c>
      <c r="AG119" s="98">
        <v>10</v>
      </c>
      <c r="AH119" s="97">
        <v>12.690355329949238</v>
      </c>
      <c r="AI119" s="98" t="s">
        <v>149</v>
      </c>
      <c r="AJ119" s="97">
        <v>52.500000000000057</v>
      </c>
      <c r="AK119" s="97">
        <v>66.624365482233571</v>
      </c>
      <c r="AL119" s="97" t="s">
        <v>96</v>
      </c>
      <c r="AM119" s="96">
        <v>2.5380710659898478</v>
      </c>
      <c r="AN119" s="96">
        <v>2.5380710659898478</v>
      </c>
      <c r="AO119" s="99">
        <v>0.56666666666666665</v>
      </c>
      <c r="AP119" s="99">
        <v>0.71912013536379016</v>
      </c>
      <c r="AQ119" s="99" t="s">
        <v>107</v>
      </c>
      <c r="AR119" s="99">
        <v>6.1</v>
      </c>
      <c r="AS119" s="99">
        <v>7.7411167512690353</v>
      </c>
      <c r="AT119" s="100" t="s">
        <v>101</v>
      </c>
      <c r="AU119" s="99">
        <v>106.34713816425119</v>
      </c>
      <c r="AV119" s="99">
        <v>134.95829716275531</v>
      </c>
      <c r="AW119" s="99">
        <v>13.098228663446053</v>
      </c>
      <c r="AX119" s="99">
        <v>16.622117593205651</v>
      </c>
      <c r="AY119" s="99">
        <v>17.864583333333353</v>
      </c>
      <c r="AZ119" s="99">
        <v>22.670791032148927</v>
      </c>
      <c r="BA119" s="101">
        <v>1078000</v>
      </c>
      <c r="BB119" s="101">
        <v>1368020.304568528</v>
      </c>
      <c r="BC119" s="102">
        <v>9.9814814814814818E-3</v>
      </c>
      <c r="BD119" s="102">
        <v>1.2666854671930815E-2</v>
      </c>
      <c r="BE119" s="97">
        <v>20</v>
      </c>
      <c r="BF119" s="97">
        <v>25.380710659898476</v>
      </c>
      <c r="BG119" s="96">
        <v>1.2690355329949239</v>
      </c>
      <c r="BH119" s="96">
        <v>1.2690355329949239</v>
      </c>
      <c r="BI119" s="97" t="s">
        <v>333</v>
      </c>
      <c r="CG119" s="34"/>
      <c r="CH119" s="34"/>
      <c r="CI119" s="34"/>
      <c r="CJ119" s="34"/>
      <c r="CK119" s="17" t="s">
        <v>158</v>
      </c>
      <c r="CL119" s="17" t="s">
        <v>167</v>
      </c>
      <c r="CM119" s="17">
        <f t="shared" si="8"/>
        <v>0</v>
      </c>
      <c r="CN119" s="34"/>
      <c r="CO119" s="34"/>
      <c r="CP119" s="34"/>
      <c r="CQ119" s="34"/>
      <c r="CR119" s="34"/>
      <c r="CS119" s="34"/>
      <c r="CT119" s="34"/>
      <c r="CU119" s="34"/>
      <c r="CV119" s="34"/>
      <c r="CW119" s="34"/>
    </row>
    <row r="120" spans="2:101" x14ac:dyDescent="0.35">
      <c r="B120" s="34">
        <v>118</v>
      </c>
      <c r="C120" s="34">
        <v>2023</v>
      </c>
      <c r="D120" s="34" t="s">
        <v>111</v>
      </c>
      <c r="E120" s="34">
        <v>53</v>
      </c>
      <c r="F120" s="34" t="s">
        <v>81</v>
      </c>
      <c r="G120" s="34" t="s">
        <v>158</v>
      </c>
      <c r="H120" s="34" t="s">
        <v>157</v>
      </c>
      <c r="I120" s="34" t="s">
        <v>86</v>
      </c>
      <c r="J120" s="34" t="s">
        <v>90</v>
      </c>
      <c r="K120" s="34" t="s">
        <v>332</v>
      </c>
      <c r="L120" s="34" t="s">
        <v>175</v>
      </c>
      <c r="M120" s="34" t="s">
        <v>478</v>
      </c>
      <c r="N120" s="95">
        <v>0.29166666666666669</v>
      </c>
      <c r="O120" s="95">
        <v>0.35416666666666669</v>
      </c>
      <c r="P120" s="95" t="s">
        <v>61</v>
      </c>
      <c r="Q120" s="95">
        <v>0.625</v>
      </c>
      <c r="R120" s="95" t="s">
        <v>68</v>
      </c>
      <c r="S120" s="95">
        <v>0.6875</v>
      </c>
      <c r="T120" s="34" t="s">
        <v>25</v>
      </c>
      <c r="U120" s="34" t="s">
        <v>333</v>
      </c>
      <c r="V120" s="34" t="s">
        <v>43</v>
      </c>
      <c r="W120" s="34" t="s">
        <v>32</v>
      </c>
      <c r="X120" s="34" t="s">
        <v>43</v>
      </c>
      <c r="Y120" s="34" t="s">
        <v>333</v>
      </c>
      <c r="Z120" s="34" t="s">
        <v>25</v>
      </c>
      <c r="AA120" s="34" t="s">
        <v>43</v>
      </c>
      <c r="AB120" s="96">
        <v>0</v>
      </c>
      <c r="AC120" s="34" t="s">
        <v>25</v>
      </c>
      <c r="AD120" s="34" t="s">
        <v>43</v>
      </c>
      <c r="AE120" s="96">
        <v>0</v>
      </c>
      <c r="AF120" s="97">
        <v>6.5</v>
      </c>
      <c r="AG120" s="98">
        <v>45</v>
      </c>
      <c r="AH120" s="97">
        <v>57.106598984771573</v>
      </c>
      <c r="AI120" s="98" t="s">
        <v>96</v>
      </c>
      <c r="AJ120" s="97">
        <v>90</v>
      </c>
      <c r="AK120" s="97">
        <v>114.21319796954315</v>
      </c>
      <c r="AL120" s="97" t="s">
        <v>97</v>
      </c>
      <c r="AM120" s="96">
        <v>2.5380710659898478</v>
      </c>
      <c r="AN120" s="96">
        <v>2.5380710659898478</v>
      </c>
      <c r="AO120" s="99">
        <v>12.217499999999999</v>
      </c>
      <c r="AP120" s="99">
        <v>15.504441624365482</v>
      </c>
      <c r="AQ120" s="99" t="s">
        <v>109</v>
      </c>
      <c r="AR120" s="99">
        <v>17.594754999999992</v>
      </c>
      <c r="AS120" s="99">
        <v>22.328369289340092</v>
      </c>
      <c r="AT120" s="100" t="s">
        <v>103</v>
      </c>
      <c r="AU120" s="99">
        <v>49.679197286846573</v>
      </c>
      <c r="AV120" s="99">
        <v>63.044666607673321</v>
      </c>
      <c r="AW120" s="99">
        <v>6.118730575284089</v>
      </c>
      <c r="AX120" s="99">
        <v>7.764886516857981</v>
      </c>
      <c r="AY120" s="99">
        <v>30.625</v>
      </c>
      <c r="AZ120" s="99">
        <v>38.864213197969541</v>
      </c>
      <c r="BA120" s="101">
        <v>597800</v>
      </c>
      <c r="BB120" s="101">
        <v>758629.44162436551</v>
      </c>
      <c r="BC120" s="102">
        <v>2.4908333333333334E-2</v>
      </c>
      <c r="BD120" s="102">
        <v>3.1609560067681897E-2</v>
      </c>
      <c r="BE120" s="97">
        <v>90</v>
      </c>
      <c r="BF120" s="97">
        <v>114.21319796954315</v>
      </c>
      <c r="BG120" s="96">
        <v>0</v>
      </c>
      <c r="BH120" s="96">
        <v>1.2690355329949239</v>
      </c>
      <c r="BI120" s="97" t="s">
        <v>333</v>
      </c>
      <c r="CG120" s="34"/>
      <c r="CH120" s="34"/>
      <c r="CI120" s="34"/>
      <c r="CJ120" s="34"/>
      <c r="CK120" s="17" t="s">
        <v>158</v>
      </c>
      <c r="CL120" s="17" t="s">
        <v>166</v>
      </c>
      <c r="CM120" s="17">
        <f t="shared" si="8"/>
        <v>1.2690355329949239</v>
      </c>
      <c r="CN120" s="34"/>
      <c r="CO120" s="34"/>
      <c r="CP120" s="34"/>
      <c r="CQ120" s="34"/>
      <c r="CR120" s="34"/>
      <c r="CS120" s="34"/>
      <c r="CT120" s="34"/>
      <c r="CU120" s="34"/>
      <c r="CV120" s="34"/>
      <c r="CW120" s="34"/>
    </row>
    <row r="121" spans="2:101" x14ac:dyDescent="0.35">
      <c r="B121" s="34">
        <v>119</v>
      </c>
      <c r="C121" s="34">
        <v>2023</v>
      </c>
      <c r="D121" s="34" t="s">
        <v>111</v>
      </c>
      <c r="E121" s="34">
        <v>34</v>
      </c>
      <c r="F121" s="34" t="s">
        <v>79</v>
      </c>
      <c r="G121" s="34" t="s">
        <v>158</v>
      </c>
      <c r="H121" s="34" t="s">
        <v>157</v>
      </c>
      <c r="I121" s="34" t="s">
        <v>86</v>
      </c>
      <c r="J121" s="34" t="s">
        <v>91</v>
      </c>
      <c r="K121" s="34" t="s">
        <v>332</v>
      </c>
      <c r="L121" s="34" t="s">
        <v>177</v>
      </c>
      <c r="M121" s="34" t="s">
        <v>478</v>
      </c>
      <c r="N121" s="95">
        <v>0.2638888888888889</v>
      </c>
      <c r="O121" s="95">
        <v>0.29166666666666669</v>
      </c>
      <c r="P121" s="95" t="s">
        <v>60</v>
      </c>
      <c r="Q121" s="95">
        <v>0.58333333333333337</v>
      </c>
      <c r="R121" s="95" t="s">
        <v>67</v>
      </c>
      <c r="S121" s="95">
        <v>0.625</v>
      </c>
      <c r="T121" s="34" t="s">
        <v>38</v>
      </c>
      <c r="U121" s="34" t="s">
        <v>52</v>
      </c>
      <c r="V121" s="34" t="s">
        <v>46</v>
      </c>
      <c r="W121" s="34" t="s">
        <v>333</v>
      </c>
      <c r="X121" s="34" t="s">
        <v>333</v>
      </c>
      <c r="Y121" s="34" t="s">
        <v>333</v>
      </c>
      <c r="Z121" s="34" t="s">
        <v>38</v>
      </c>
      <c r="AA121" s="34" t="s">
        <v>46</v>
      </c>
      <c r="AB121" s="96">
        <v>0</v>
      </c>
      <c r="AC121" s="34" t="s">
        <v>38</v>
      </c>
      <c r="AD121" s="34" t="s">
        <v>46</v>
      </c>
      <c r="AE121" s="96">
        <v>0</v>
      </c>
      <c r="AF121" s="97">
        <v>7</v>
      </c>
      <c r="AG121" s="98">
        <v>0</v>
      </c>
      <c r="AH121" s="97">
        <v>0</v>
      </c>
      <c r="AI121" s="98" t="s">
        <v>333</v>
      </c>
      <c r="AJ121" s="97">
        <v>49.999999999999979</v>
      </c>
      <c r="AK121" s="97">
        <v>63.451776649746165</v>
      </c>
      <c r="AL121" s="97" t="s">
        <v>96</v>
      </c>
      <c r="AM121" s="96">
        <v>2.5380710659898478</v>
      </c>
      <c r="AN121" s="96">
        <v>0</v>
      </c>
      <c r="AO121" s="99" t="s">
        <v>333</v>
      </c>
      <c r="AP121" s="99">
        <v>0</v>
      </c>
      <c r="AQ121" s="99" t="s">
        <v>333</v>
      </c>
      <c r="AR121" s="99">
        <v>9.0651894999999971</v>
      </c>
      <c r="AS121" s="99">
        <v>11.504047588832483</v>
      </c>
      <c r="AT121" s="100" t="s">
        <v>101</v>
      </c>
      <c r="AU121" s="99">
        <v>0</v>
      </c>
      <c r="AV121" s="99">
        <v>0</v>
      </c>
      <c r="AW121" s="99">
        <v>0</v>
      </c>
      <c r="AX121" s="99">
        <v>0</v>
      </c>
      <c r="AY121" s="99">
        <v>17.013888888888882</v>
      </c>
      <c r="AZ121" s="99">
        <v>21.591229554427517</v>
      </c>
      <c r="BA121" s="101">
        <v>498949.77168949769</v>
      </c>
      <c r="BB121" s="101">
        <v>633184.98945367732</v>
      </c>
      <c r="BC121" s="102">
        <v>1.0394786910197868E-2</v>
      </c>
      <c r="BD121" s="102">
        <v>1.319135394695161E-2</v>
      </c>
      <c r="BE121" s="97">
        <v>0</v>
      </c>
      <c r="BF121" s="97">
        <v>0</v>
      </c>
      <c r="BG121" s="96">
        <v>1.2690355329949239</v>
      </c>
      <c r="BH121" s="96">
        <v>1.2690355329949239</v>
      </c>
      <c r="BI121" s="97" t="s">
        <v>333</v>
      </c>
      <c r="CG121" s="34"/>
      <c r="CH121" s="34"/>
      <c r="CI121" s="34"/>
      <c r="CJ121" s="34"/>
      <c r="CK121" s="17" t="s">
        <v>158</v>
      </c>
      <c r="CL121" s="17" t="s">
        <v>171</v>
      </c>
      <c r="CM121" s="17">
        <f t="shared" si="8"/>
        <v>0</v>
      </c>
      <c r="CN121" s="34"/>
      <c r="CO121" s="34"/>
      <c r="CP121" s="34"/>
      <c r="CQ121" s="34"/>
      <c r="CR121" s="34"/>
      <c r="CS121" s="34"/>
      <c r="CT121" s="34"/>
      <c r="CU121" s="34"/>
      <c r="CV121" s="34"/>
      <c r="CW121" s="34"/>
    </row>
    <row r="122" spans="2:101" x14ac:dyDescent="0.35">
      <c r="B122" s="34">
        <v>120</v>
      </c>
      <c r="C122" s="34">
        <v>2023</v>
      </c>
      <c r="D122" s="34" t="s">
        <v>111</v>
      </c>
      <c r="E122" s="34">
        <v>39</v>
      </c>
      <c r="F122" s="34" t="s">
        <v>79</v>
      </c>
      <c r="G122" s="34" t="s">
        <v>158</v>
      </c>
      <c r="H122" s="34" t="s">
        <v>157</v>
      </c>
      <c r="I122" s="34" t="s">
        <v>85</v>
      </c>
      <c r="J122" s="34" t="s">
        <v>90</v>
      </c>
      <c r="K122" s="34" t="s">
        <v>336</v>
      </c>
      <c r="L122" s="34" t="s">
        <v>176</v>
      </c>
      <c r="M122" s="34" t="s">
        <v>478</v>
      </c>
      <c r="N122" s="95">
        <v>0.22916666666666666</v>
      </c>
      <c r="O122" s="95">
        <v>0.33333333333333331</v>
      </c>
      <c r="P122" s="95" t="s">
        <v>61</v>
      </c>
      <c r="Q122" s="95">
        <v>0.70833333333333337</v>
      </c>
      <c r="R122" s="95" t="s">
        <v>70</v>
      </c>
      <c r="S122" s="95">
        <v>0.8125</v>
      </c>
      <c r="T122" s="34" t="s">
        <v>34</v>
      </c>
      <c r="U122" s="34" t="s">
        <v>333</v>
      </c>
      <c r="V122" s="34" t="s">
        <v>43</v>
      </c>
      <c r="W122" s="34" t="s">
        <v>41</v>
      </c>
      <c r="X122" s="34" t="s">
        <v>43</v>
      </c>
      <c r="Y122" s="34" t="s">
        <v>333</v>
      </c>
      <c r="Z122" s="34" t="s">
        <v>34</v>
      </c>
      <c r="AA122" s="34" t="s">
        <v>43</v>
      </c>
      <c r="AB122" s="96">
        <v>0</v>
      </c>
      <c r="AC122" s="34" t="s">
        <v>34</v>
      </c>
      <c r="AD122" s="34" t="s">
        <v>43</v>
      </c>
      <c r="AE122" s="96">
        <v>0</v>
      </c>
      <c r="AF122" s="97">
        <v>9.0000000000000018</v>
      </c>
      <c r="AG122" s="98">
        <v>25</v>
      </c>
      <c r="AH122" s="97">
        <v>31.725888324873097</v>
      </c>
      <c r="AI122" s="98" t="s">
        <v>104</v>
      </c>
      <c r="AJ122" s="97">
        <v>149.99999999999997</v>
      </c>
      <c r="AK122" s="97">
        <v>190.35532994923855</v>
      </c>
      <c r="AL122" s="97" t="s">
        <v>98</v>
      </c>
      <c r="AM122" s="96">
        <v>2.5380710659898478</v>
      </c>
      <c r="AN122" s="96">
        <v>2.5380710659898478</v>
      </c>
      <c r="AO122" s="99">
        <v>7.083333333333333</v>
      </c>
      <c r="AP122" s="99">
        <v>8.9890016920473776</v>
      </c>
      <c r="AQ122" s="99" t="s">
        <v>109</v>
      </c>
      <c r="AR122" s="99">
        <v>20.284398999999993</v>
      </c>
      <c r="AS122" s="99">
        <v>25.741623096446691</v>
      </c>
      <c r="AT122" s="100" t="s">
        <v>103</v>
      </c>
      <c r="AU122" s="99">
        <v>93.536270284122608</v>
      </c>
      <c r="AV122" s="99">
        <v>118.70085061436879</v>
      </c>
      <c r="AW122" s="99">
        <v>11.520380121701967</v>
      </c>
      <c r="AX122" s="99">
        <v>14.619771728048182</v>
      </c>
      <c r="AY122" s="99">
        <v>51.041666666666657</v>
      </c>
      <c r="AZ122" s="99">
        <v>64.773688663282556</v>
      </c>
      <c r="BA122" s="101">
        <v>1029000</v>
      </c>
      <c r="BB122" s="101">
        <v>1305837.5634517767</v>
      </c>
      <c r="BC122" s="102">
        <v>4.2875000000000003E-2</v>
      </c>
      <c r="BD122" s="102">
        <v>5.4409898477157367E-2</v>
      </c>
      <c r="BE122" s="97">
        <v>0</v>
      </c>
      <c r="BF122" s="97">
        <v>0</v>
      </c>
      <c r="BG122" s="96">
        <v>1.2690355329949239</v>
      </c>
      <c r="BH122" s="96">
        <v>1.2690355329949239</v>
      </c>
      <c r="BI122" s="97" t="s">
        <v>333</v>
      </c>
      <c r="CG122" s="34"/>
      <c r="CH122" s="34"/>
      <c r="CI122" s="34"/>
      <c r="CJ122" s="34"/>
      <c r="CK122" s="17" t="s">
        <v>158</v>
      </c>
      <c r="CL122" s="17" t="s">
        <v>170</v>
      </c>
      <c r="CM122" s="17">
        <f t="shared" si="8"/>
        <v>0</v>
      </c>
      <c r="CN122" s="34"/>
      <c r="CO122" s="34"/>
      <c r="CP122" s="34"/>
      <c r="CQ122" s="34"/>
      <c r="CR122" s="34"/>
      <c r="CS122" s="34"/>
      <c r="CT122" s="34"/>
      <c r="CU122" s="34"/>
      <c r="CV122" s="34"/>
      <c r="CW122" s="34"/>
    </row>
    <row r="123" spans="2:101" x14ac:dyDescent="0.35">
      <c r="B123" s="34">
        <v>121</v>
      </c>
      <c r="C123" s="34">
        <v>2023</v>
      </c>
      <c r="D123" s="34" t="s">
        <v>110</v>
      </c>
      <c r="E123" s="34">
        <v>34</v>
      </c>
      <c r="F123" s="34" t="s">
        <v>79</v>
      </c>
      <c r="G123" s="34" t="s">
        <v>158</v>
      </c>
      <c r="H123" s="34" t="s">
        <v>157</v>
      </c>
      <c r="I123" s="34" t="s">
        <v>86</v>
      </c>
      <c r="J123" s="34" t="s">
        <v>91</v>
      </c>
      <c r="K123" s="34" t="s">
        <v>332</v>
      </c>
      <c r="L123" s="34" t="s">
        <v>182</v>
      </c>
      <c r="M123" s="34" t="s">
        <v>478</v>
      </c>
      <c r="N123" s="95">
        <v>0.33333333333333331</v>
      </c>
      <c r="O123" s="95">
        <v>0.34722222222222227</v>
      </c>
      <c r="P123" s="95" t="s">
        <v>61</v>
      </c>
      <c r="Q123" s="95">
        <v>0.60416666666666663</v>
      </c>
      <c r="R123" s="95" t="s">
        <v>67</v>
      </c>
      <c r="S123" s="95">
        <v>0.625</v>
      </c>
      <c r="T123" s="34" t="s">
        <v>33</v>
      </c>
      <c r="U123" s="34" t="s">
        <v>48</v>
      </c>
      <c r="V123" s="34" t="s">
        <v>46</v>
      </c>
      <c r="W123" s="34" t="s">
        <v>333</v>
      </c>
      <c r="X123" s="34" t="s">
        <v>333</v>
      </c>
      <c r="Y123" s="34" t="s">
        <v>333</v>
      </c>
      <c r="Z123" s="34" t="s">
        <v>33</v>
      </c>
      <c r="AA123" s="34" t="s">
        <v>46</v>
      </c>
      <c r="AB123" s="96">
        <v>0</v>
      </c>
      <c r="AC123" s="34" t="s">
        <v>33</v>
      </c>
      <c r="AD123" s="34" t="s">
        <v>46</v>
      </c>
      <c r="AE123" s="96">
        <v>0</v>
      </c>
      <c r="AF123" s="97">
        <v>6.1666666666666643</v>
      </c>
      <c r="AG123" s="98">
        <v>0</v>
      </c>
      <c r="AH123" s="97">
        <v>0</v>
      </c>
      <c r="AI123" s="98" t="s">
        <v>333</v>
      </c>
      <c r="AJ123" s="97">
        <v>25.000000000000071</v>
      </c>
      <c r="AK123" s="97">
        <v>31.725888324873189</v>
      </c>
      <c r="AL123" s="97" t="s">
        <v>95</v>
      </c>
      <c r="AM123" s="96">
        <v>2.5380710659898478</v>
      </c>
      <c r="AN123" s="96">
        <v>0</v>
      </c>
      <c r="AO123" s="99" t="s">
        <v>333</v>
      </c>
      <c r="AP123" s="99">
        <v>0</v>
      </c>
      <c r="AQ123" s="99" t="s">
        <v>333</v>
      </c>
      <c r="AR123" s="99">
        <v>5.3114340000000162</v>
      </c>
      <c r="AS123" s="99">
        <v>6.7403984771573811</v>
      </c>
      <c r="AT123" s="100" t="s">
        <v>101</v>
      </c>
      <c r="AU123" s="99">
        <v>0</v>
      </c>
      <c r="AV123" s="99">
        <v>0</v>
      </c>
      <c r="AW123" s="99">
        <v>0</v>
      </c>
      <c r="AX123" s="99">
        <v>0</v>
      </c>
      <c r="AY123" s="99">
        <v>8.5069444444444695</v>
      </c>
      <c r="AZ123" s="99">
        <v>10.795614777213794</v>
      </c>
      <c r="BA123" s="101">
        <v>120821.91780821918</v>
      </c>
      <c r="BB123" s="101">
        <v>153327.3068632223</v>
      </c>
      <c r="BC123" s="102">
        <v>2.5171232876712328E-3</v>
      </c>
      <c r="BD123" s="102">
        <v>3.1943188929837978E-3</v>
      </c>
      <c r="BE123" s="97">
        <v>50.000000000000142</v>
      </c>
      <c r="BF123" s="97">
        <v>63.451776649746378</v>
      </c>
      <c r="BG123" s="96">
        <v>0</v>
      </c>
      <c r="BH123" s="96">
        <v>1.2690355329949239</v>
      </c>
      <c r="BI123" s="97" t="s">
        <v>333</v>
      </c>
      <c r="CG123" s="34"/>
      <c r="CH123" s="34"/>
      <c r="CI123" s="34"/>
      <c r="CJ123" s="34"/>
      <c r="CK123" s="17" t="s">
        <v>158</v>
      </c>
      <c r="CL123" s="17" t="s">
        <v>172</v>
      </c>
      <c r="CM123" s="17">
        <f t="shared" si="8"/>
        <v>0</v>
      </c>
      <c r="CN123" s="34"/>
      <c r="CO123" s="34"/>
      <c r="CP123" s="34"/>
      <c r="CQ123" s="34"/>
      <c r="CR123" s="34"/>
      <c r="CS123" s="34"/>
      <c r="CT123" s="34"/>
      <c r="CU123" s="34"/>
      <c r="CV123" s="34"/>
      <c r="CW123" s="34"/>
    </row>
    <row r="124" spans="2:101" x14ac:dyDescent="0.35">
      <c r="B124" s="34">
        <v>122</v>
      </c>
      <c r="C124" s="34">
        <v>2023</v>
      </c>
      <c r="D124" s="34" t="s">
        <v>110</v>
      </c>
      <c r="E124" s="34">
        <v>23</v>
      </c>
      <c r="F124" s="34" t="s">
        <v>78</v>
      </c>
      <c r="G124" s="34" t="s">
        <v>159</v>
      </c>
      <c r="H124" s="34" t="s">
        <v>157</v>
      </c>
      <c r="I124" s="34" t="s">
        <v>84</v>
      </c>
      <c r="J124" s="34" t="s">
        <v>91</v>
      </c>
      <c r="K124" s="34" t="s">
        <v>332</v>
      </c>
      <c r="L124" s="34" t="s">
        <v>186</v>
      </c>
      <c r="M124" s="34" t="s">
        <v>478</v>
      </c>
      <c r="N124" s="95">
        <v>0.25</v>
      </c>
      <c r="O124" s="95">
        <v>0.29166666666666669</v>
      </c>
      <c r="P124" s="95" t="s">
        <v>60</v>
      </c>
      <c r="Q124" s="95">
        <v>0.70833333333333337</v>
      </c>
      <c r="R124" s="95" t="s">
        <v>70</v>
      </c>
      <c r="S124" s="95">
        <v>0.79166666666666663</v>
      </c>
      <c r="T124" s="34" t="s">
        <v>25</v>
      </c>
      <c r="U124" s="34" t="s">
        <v>333</v>
      </c>
      <c r="V124" s="34" t="s">
        <v>43</v>
      </c>
      <c r="W124" s="34" t="s">
        <v>28</v>
      </c>
      <c r="X124" s="34" t="s">
        <v>43</v>
      </c>
      <c r="Y124" s="34" t="s">
        <v>333</v>
      </c>
      <c r="Z124" s="34" t="s">
        <v>25</v>
      </c>
      <c r="AA124" s="34" t="s">
        <v>43</v>
      </c>
      <c r="AB124" s="96">
        <v>0</v>
      </c>
      <c r="AC124" s="34" t="s">
        <v>25</v>
      </c>
      <c r="AD124" s="34" t="s">
        <v>43</v>
      </c>
      <c r="AE124" s="96">
        <v>0</v>
      </c>
      <c r="AF124" s="97">
        <v>10</v>
      </c>
      <c r="AG124" s="98">
        <v>12.5</v>
      </c>
      <c r="AH124" s="97">
        <v>15.862944162436548</v>
      </c>
      <c r="AI124" s="98" t="s">
        <v>149</v>
      </c>
      <c r="AJ124" s="97">
        <v>89.999999999999957</v>
      </c>
      <c r="AK124" s="97">
        <v>114.2131979695431</v>
      </c>
      <c r="AL124" s="97" t="s">
        <v>97</v>
      </c>
      <c r="AM124" s="96">
        <v>2.5380710659898478</v>
      </c>
      <c r="AN124" s="96">
        <v>2.5380710659898478</v>
      </c>
      <c r="AO124" s="99">
        <v>3.4583333333333339</v>
      </c>
      <c r="AP124" s="99">
        <v>4.3887478849407788</v>
      </c>
      <c r="AQ124" s="99" t="s">
        <v>100</v>
      </c>
      <c r="AR124" s="99">
        <v>11.326204000000004</v>
      </c>
      <c r="AS124" s="99">
        <v>14.373355329949245</v>
      </c>
      <c r="AT124" s="100" t="s">
        <v>102</v>
      </c>
      <c r="AU124" s="99">
        <v>104.0890762603878</v>
      </c>
      <c r="AV124" s="99">
        <v>132.09273637105051</v>
      </c>
      <c r="AW124" s="99">
        <v>12.82011482170507</v>
      </c>
      <c r="AX124" s="99">
        <v>16.269181245818618</v>
      </c>
      <c r="AY124" s="99">
        <v>30.624999999999986</v>
      </c>
      <c r="AZ124" s="99">
        <v>38.864213197969526</v>
      </c>
      <c r="BA124" s="101">
        <v>1156400</v>
      </c>
      <c r="BB124" s="101">
        <v>1467512.69035533</v>
      </c>
      <c r="BC124" s="102">
        <v>2.4091666666666667E-2</v>
      </c>
      <c r="BD124" s="102">
        <v>3.0573181049069375E-2</v>
      </c>
      <c r="BE124" s="97">
        <v>0</v>
      </c>
      <c r="BF124" s="97">
        <v>0</v>
      </c>
      <c r="BG124" s="96">
        <v>1.2690355329949239</v>
      </c>
      <c r="BH124" s="96">
        <v>1.2690355329949239</v>
      </c>
      <c r="BI124" s="97" t="s">
        <v>333</v>
      </c>
      <c r="CG124" s="34"/>
      <c r="CH124" s="34"/>
      <c r="CI124" s="34"/>
      <c r="CJ124" s="34"/>
      <c r="CK124" s="17" t="s">
        <v>158</v>
      </c>
      <c r="CL124" s="17" t="s">
        <v>169</v>
      </c>
      <c r="CM124" s="17">
        <f t="shared" si="8"/>
        <v>0</v>
      </c>
      <c r="CN124" s="34"/>
      <c r="CO124" s="34"/>
      <c r="CP124" s="34"/>
      <c r="CQ124" s="34"/>
      <c r="CR124" s="34"/>
      <c r="CS124" s="34"/>
      <c r="CT124" s="34"/>
      <c r="CU124" s="34"/>
      <c r="CV124" s="34"/>
      <c r="CW124" s="34"/>
    </row>
    <row r="125" spans="2:101" x14ac:dyDescent="0.35">
      <c r="B125" s="34">
        <v>123</v>
      </c>
      <c r="C125" s="34">
        <v>2023</v>
      </c>
      <c r="D125" s="34" t="s">
        <v>111</v>
      </c>
      <c r="E125" s="34">
        <v>42</v>
      </c>
      <c r="F125" s="34" t="s">
        <v>80</v>
      </c>
      <c r="G125" s="34" t="s">
        <v>158</v>
      </c>
      <c r="H125" s="34" t="s">
        <v>157</v>
      </c>
      <c r="I125" s="34" t="s">
        <v>84</v>
      </c>
      <c r="J125" s="34" t="s">
        <v>90</v>
      </c>
      <c r="K125" s="34" t="s">
        <v>332</v>
      </c>
      <c r="L125" s="34" t="s">
        <v>173</v>
      </c>
      <c r="M125" s="34" t="s">
        <v>260</v>
      </c>
      <c r="N125" s="95">
        <v>0</v>
      </c>
      <c r="O125" s="95">
        <v>0</v>
      </c>
      <c r="P125" s="95" t="s">
        <v>333</v>
      </c>
      <c r="Q125" s="95">
        <v>0</v>
      </c>
      <c r="R125" s="95" t="s">
        <v>333</v>
      </c>
      <c r="S125" s="95">
        <v>0</v>
      </c>
      <c r="T125" s="34" t="s">
        <v>36</v>
      </c>
      <c r="U125" s="34" t="s">
        <v>333</v>
      </c>
      <c r="V125" s="34" t="s">
        <v>2</v>
      </c>
      <c r="W125" s="34" t="s">
        <v>333</v>
      </c>
      <c r="X125" s="34" t="s">
        <v>333</v>
      </c>
      <c r="Y125" s="34" t="s">
        <v>333</v>
      </c>
      <c r="Z125" s="34" t="s">
        <v>25</v>
      </c>
      <c r="AA125" s="34" t="s">
        <v>43</v>
      </c>
      <c r="AB125" s="96">
        <v>1.2690355329949239</v>
      </c>
      <c r="AC125" s="34" t="s">
        <v>25</v>
      </c>
      <c r="AD125" s="34" t="s">
        <v>43</v>
      </c>
      <c r="AE125" s="96">
        <v>1.2690355329949239</v>
      </c>
      <c r="AF125" s="97">
        <v>10</v>
      </c>
      <c r="AG125" s="98">
        <v>0</v>
      </c>
      <c r="AH125" s="97">
        <v>0</v>
      </c>
      <c r="AI125" s="98" t="s">
        <v>333</v>
      </c>
      <c r="AJ125" s="97">
        <v>0</v>
      </c>
      <c r="AK125" s="97">
        <v>0</v>
      </c>
      <c r="AL125" s="97" t="s">
        <v>95</v>
      </c>
      <c r="AM125" s="96">
        <v>0</v>
      </c>
      <c r="AN125" s="96">
        <v>0</v>
      </c>
      <c r="AO125" s="99" t="s">
        <v>333</v>
      </c>
      <c r="AP125" s="99">
        <v>0</v>
      </c>
      <c r="AQ125" s="99" t="s">
        <v>333</v>
      </c>
      <c r="AR125" s="99">
        <v>0</v>
      </c>
      <c r="AS125" s="99">
        <v>0</v>
      </c>
      <c r="AT125" s="100" t="s">
        <v>99</v>
      </c>
      <c r="AU125" s="99">
        <v>0</v>
      </c>
      <c r="AV125" s="99">
        <v>0</v>
      </c>
      <c r="AW125" s="99">
        <v>0</v>
      </c>
      <c r="AX125" s="99">
        <v>0</v>
      </c>
      <c r="AY125" s="99">
        <v>0</v>
      </c>
      <c r="AZ125" s="99">
        <v>0</v>
      </c>
      <c r="BA125" s="101">
        <v>0</v>
      </c>
      <c r="BB125" s="101">
        <v>0</v>
      </c>
      <c r="BC125" s="102">
        <v>0</v>
      </c>
      <c r="BD125" s="102">
        <v>0</v>
      </c>
      <c r="BE125" s="97">
        <v>0</v>
      </c>
      <c r="BF125" s="97">
        <v>0</v>
      </c>
      <c r="BG125" s="96">
        <v>1.2690355329949239</v>
      </c>
      <c r="BH125" s="96">
        <v>1.2690355329949239</v>
      </c>
      <c r="BI125" s="97" t="s">
        <v>333</v>
      </c>
      <c r="CG125" s="34"/>
      <c r="CH125" s="34"/>
      <c r="CI125" s="34"/>
      <c r="CJ125" s="34"/>
      <c r="CK125" s="34"/>
      <c r="CL125" s="34"/>
      <c r="CM125" s="34"/>
      <c r="CN125" s="34"/>
      <c r="CO125" s="34"/>
      <c r="CP125" s="34"/>
      <c r="CQ125" s="34"/>
      <c r="CR125" s="34"/>
      <c r="CS125" s="34"/>
      <c r="CT125" s="34"/>
      <c r="CU125" s="34"/>
      <c r="CV125" s="34"/>
      <c r="CW125" s="34"/>
    </row>
    <row r="126" spans="2:101" x14ac:dyDescent="0.35">
      <c r="B126" s="34">
        <v>124</v>
      </c>
      <c r="C126" s="34">
        <v>2023</v>
      </c>
      <c r="D126" s="34" t="s">
        <v>111</v>
      </c>
      <c r="E126" s="34">
        <v>43</v>
      </c>
      <c r="F126" s="34" t="s">
        <v>80</v>
      </c>
      <c r="G126" s="34" t="s">
        <v>160</v>
      </c>
      <c r="H126" s="34" t="s">
        <v>157</v>
      </c>
      <c r="I126" s="34" t="s">
        <v>85</v>
      </c>
      <c r="J126" s="34" t="s">
        <v>91</v>
      </c>
      <c r="K126" s="34" t="s">
        <v>332</v>
      </c>
      <c r="L126" s="34" t="s">
        <v>174</v>
      </c>
      <c r="M126" s="34" t="s">
        <v>260</v>
      </c>
      <c r="N126" s="95">
        <v>0</v>
      </c>
      <c r="O126" s="95">
        <v>0</v>
      </c>
      <c r="P126" s="95" t="s">
        <v>333</v>
      </c>
      <c r="Q126" s="95">
        <v>0</v>
      </c>
      <c r="R126" s="95" t="s">
        <v>333</v>
      </c>
      <c r="S126" s="95">
        <v>0</v>
      </c>
      <c r="T126" s="34" t="s">
        <v>36</v>
      </c>
      <c r="U126" s="34" t="s">
        <v>333</v>
      </c>
      <c r="V126" s="34" t="s">
        <v>2</v>
      </c>
      <c r="W126" s="34" t="s">
        <v>333</v>
      </c>
      <c r="X126" s="34" t="s">
        <v>333</v>
      </c>
      <c r="Y126" s="34" t="s">
        <v>333</v>
      </c>
      <c r="Z126" s="34" t="s">
        <v>36</v>
      </c>
      <c r="AA126" s="34" t="s">
        <v>2</v>
      </c>
      <c r="AB126" s="96">
        <v>0</v>
      </c>
      <c r="AC126" s="34" t="s">
        <v>36</v>
      </c>
      <c r="AD126" s="34" t="s">
        <v>2</v>
      </c>
      <c r="AE126" s="96">
        <v>0</v>
      </c>
      <c r="AF126" s="97">
        <v>9.0000000000000018</v>
      </c>
      <c r="AG126" s="98">
        <v>0</v>
      </c>
      <c r="AH126" s="97">
        <v>0</v>
      </c>
      <c r="AI126" s="98" t="s">
        <v>333</v>
      </c>
      <c r="AJ126" s="97">
        <v>0</v>
      </c>
      <c r="AK126" s="97">
        <v>0</v>
      </c>
      <c r="AL126" s="97" t="s">
        <v>95</v>
      </c>
      <c r="AM126" s="96">
        <v>0</v>
      </c>
      <c r="AN126" s="96">
        <v>0</v>
      </c>
      <c r="AO126" s="99" t="s">
        <v>333</v>
      </c>
      <c r="AP126" s="99">
        <v>0</v>
      </c>
      <c r="AQ126" s="99" t="s">
        <v>333</v>
      </c>
      <c r="AR126" s="99">
        <v>0</v>
      </c>
      <c r="AS126" s="99">
        <v>0</v>
      </c>
      <c r="AT126" s="100" t="s">
        <v>99</v>
      </c>
      <c r="AU126" s="99">
        <v>0</v>
      </c>
      <c r="AV126" s="99">
        <v>0</v>
      </c>
      <c r="AW126" s="99">
        <v>0</v>
      </c>
      <c r="AX126" s="99">
        <v>0</v>
      </c>
      <c r="AY126" s="99">
        <v>0</v>
      </c>
      <c r="AZ126" s="99">
        <v>0</v>
      </c>
      <c r="BA126" s="101">
        <v>0</v>
      </c>
      <c r="BB126" s="101">
        <v>0</v>
      </c>
      <c r="BC126" s="102">
        <v>0</v>
      </c>
      <c r="BD126" s="102">
        <v>0</v>
      </c>
      <c r="BE126" s="97">
        <v>0</v>
      </c>
      <c r="BF126" s="97">
        <v>0</v>
      </c>
      <c r="BG126" s="96">
        <v>1.2690355329949239</v>
      </c>
      <c r="BH126" s="96">
        <v>1.2690355329949239</v>
      </c>
      <c r="BI126" s="97" t="s">
        <v>333</v>
      </c>
      <c r="CG126" s="42" t="s">
        <v>264</v>
      </c>
      <c r="CH126" t="s">
        <v>313</v>
      </c>
      <c r="CI126"/>
      <c r="CJ126" s="35"/>
      <c r="CK126" s="15" t="s">
        <v>263</v>
      </c>
      <c r="CL126" s="15" t="s">
        <v>4</v>
      </c>
      <c r="CM126" s="35"/>
      <c r="CN126" s="35"/>
      <c r="CO126" s="35"/>
      <c r="CP126" s="35"/>
      <c r="CQ126" s="35"/>
      <c r="CR126" s="35"/>
      <c r="CS126" s="35"/>
      <c r="CT126" s="35"/>
      <c r="CU126" s="35"/>
      <c r="CV126" s="35"/>
      <c r="CW126" s="35"/>
    </row>
    <row r="127" spans="2:101" x14ac:dyDescent="0.35">
      <c r="B127" s="34">
        <v>125</v>
      </c>
      <c r="C127" s="34">
        <v>2023</v>
      </c>
      <c r="D127" s="34" t="s">
        <v>110</v>
      </c>
      <c r="E127" s="34">
        <v>45</v>
      </c>
      <c r="F127" s="34" t="s">
        <v>80</v>
      </c>
      <c r="G127" s="34" t="s">
        <v>158</v>
      </c>
      <c r="H127" s="34" t="s">
        <v>157</v>
      </c>
      <c r="I127" s="34" t="s">
        <v>85</v>
      </c>
      <c r="J127" s="34" t="s">
        <v>90</v>
      </c>
      <c r="K127" s="34" t="s">
        <v>337</v>
      </c>
      <c r="L127" s="34" t="s">
        <v>176</v>
      </c>
      <c r="M127" s="34" t="s">
        <v>478</v>
      </c>
      <c r="N127" s="95">
        <v>0.52083333333333337</v>
      </c>
      <c r="O127" s="95">
        <v>0.58333333333333337</v>
      </c>
      <c r="P127" s="95" t="s">
        <v>67</v>
      </c>
      <c r="Q127" s="95">
        <v>0.91666666666666663</v>
      </c>
      <c r="R127" s="95" t="s">
        <v>75</v>
      </c>
      <c r="S127" s="95">
        <v>0.98472222222222217</v>
      </c>
      <c r="T127" s="34" t="s">
        <v>29</v>
      </c>
      <c r="U127" s="34" t="s">
        <v>49</v>
      </c>
      <c r="V127" s="34" t="s">
        <v>44</v>
      </c>
      <c r="W127" s="34" t="s">
        <v>333</v>
      </c>
      <c r="X127" s="34" t="s">
        <v>333</v>
      </c>
      <c r="Y127" s="34" t="s">
        <v>333</v>
      </c>
      <c r="Z127" s="34" t="s">
        <v>29</v>
      </c>
      <c r="AA127" s="34" t="s">
        <v>44</v>
      </c>
      <c r="AB127" s="96">
        <v>0</v>
      </c>
      <c r="AC127" s="34" t="s">
        <v>29</v>
      </c>
      <c r="AD127" s="34" t="s">
        <v>44</v>
      </c>
      <c r="AE127" s="96">
        <v>0</v>
      </c>
      <c r="AF127" s="97">
        <v>7.9999999999999982</v>
      </c>
      <c r="AG127" s="98">
        <v>0</v>
      </c>
      <c r="AH127" s="97">
        <v>0</v>
      </c>
      <c r="AI127" s="98" t="s">
        <v>333</v>
      </c>
      <c r="AJ127" s="97">
        <v>93.999999999999986</v>
      </c>
      <c r="AK127" s="97">
        <v>119.28934010152282</v>
      </c>
      <c r="AL127" s="97" t="s">
        <v>97</v>
      </c>
      <c r="AM127" s="96">
        <v>2.5380710659898478</v>
      </c>
      <c r="AN127" s="96">
        <v>0</v>
      </c>
      <c r="AO127" s="99" t="s">
        <v>333</v>
      </c>
      <c r="AP127" s="99">
        <v>0</v>
      </c>
      <c r="AQ127" s="99" t="s">
        <v>333</v>
      </c>
      <c r="AR127" s="99">
        <v>25.522336999999993</v>
      </c>
      <c r="AS127" s="99">
        <v>32.38875253807106</v>
      </c>
      <c r="AT127" s="100" t="s">
        <v>103</v>
      </c>
      <c r="AU127" s="99">
        <v>2442.8600152526406</v>
      </c>
      <c r="AV127" s="99">
        <v>3100.0761614881226</v>
      </c>
      <c r="AW127" s="99">
        <v>320.66525974358962</v>
      </c>
      <c r="AX127" s="99">
        <v>406.93560881166195</v>
      </c>
      <c r="AY127" s="99">
        <v>31.986111111111104</v>
      </c>
      <c r="AZ127" s="99">
        <v>40.591511562323738</v>
      </c>
      <c r="BA127" s="101">
        <v>1651232.876712329</v>
      </c>
      <c r="BB127" s="101">
        <v>2095473.1937973718</v>
      </c>
      <c r="BC127" s="102">
        <v>6.8801369863013703E-2</v>
      </c>
      <c r="BD127" s="102">
        <v>8.7311383074890489E-2</v>
      </c>
      <c r="BE127" s="97">
        <v>0</v>
      </c>
      <c r="BF127" s="97">
        <v>0</v>
      </c>
      <c r="BG127" s="96">
        <v>1.2690355329949239</v>
      </c>
      <c r="BH127" s="96">
        <v>1.2690355329949239</v>
      </c>
      <c r="BI127" s="97" t="s">
        <v>333</v>
      </c>
      <c r="CG127" t="s">
        <v>190</v>
      </c>
      <c r="CH127" s="44">
        <v>1.2690355329949239</v>
      </c>
      <c r="CI127"/>
      <c r="CJ127" s="34"/>
      <c r="CK127" s="17" t="s">
        <v>173</v>
      </c>
      <c r="CL127" s="17">
        <f t="shared" ref="CL127:CL147" si="10">IFERROR(GETPIVOTDATA("Colaboradores",$CG$126,"Localidad_Residencia",$CK127),0)</f>
        <v>30.456852791878166</v>
      </c>
      <c r="CM127" s="34"/>
      <c r="CN127" s="34"/>
      <c r="CO127" s="34"/>
      <c r="CP127" s="34"/>
      <c r="CQ127" s="34"/>
      <c r="CR127" s="34"/>
      <c r="CS127" s="34"/>
      <c r="CT127" s="34"/>
      <c r="CU127" s="34"/>
      <c r="CV127" s="34"/>
      <c r="CW127" s="34"/>
    </row>
    <row r="128" spans="2:101" x14ac:dyDescent="0.35">
      <c r="B128" s="34">
        <v>126</v>
      </c>
      <c r="C128" s="34">
        <v>2023</v>
      </c>
      <c r="D128" s="34" t="s">
        <v>111</v>
      </c>
      <c r="E128" s="34">
        <v>35</v>
      </c>
      <c r="F128" s="34" t="s">
        <v>79</v>
      </c>
      <c r="G128" s="34" t="s">
        <v>158</v>
      </c>
      <c r="H128" s="34" t="s">
        <v>157</v>
      </c>
      <c r="I128" s="34" t="s">
        <v>84</v>
      </c>
      <c r="J128" s="34" t="s">
        <v>91</v>
      </c>
      <c r="K128" s="34" t="s">
        <v>456</v>
      </c>
      <c r="L128" s="34" t="s">
        <v>176</v>
      </c>
      <c r="M128" s="34" t="s">
        <v>478</v>
      </c>
      <c r="N128" s="95">
        <v>0.20833333333333334</v>
      </c>
      <c r="O128" s="95">
        <v>0.29166666666666669</v>
      </c>
      <c r="P128" s="95" t="s">
        <v>60</v>
      </c>
      <c r="Q128" s="95">
        <v>0.625</v>
      </c>
      <c r="R128" s="95" t="s">
        <v>68</v>
      </c>
      <c r="S128" s="95">
        <v>0.70833333333333337</v>
      </c>
      <c r="T128" s="34" t="s">
        <v>27</v>
      </c>
      <c r="U128" s="34" t="s">
        <v>49</v>
      </c>
      <c r="V128" s="34" t="s">
        <v>44</v>
      </c>
      <c r="W128" s="34" t="s">
        <v>333</v>
      </c>
      <c r="X128" s="34" t="s">
        <v>333</v>
      </c>
      <c r="Y128" s="34" t="s">
        <v>333</v>
      </c>
      <c r="Z128" s="34" t="s">
        <v>31</v>
      </c>
      <c r="AA128" s="34" t="s">
        <v>45</v>
      </c>
      <c r="AB128" s="96">
        <v>1.2690355329949239</v>
      </c>
      <c r="AC128" s="34" t="s">
        <v>27</v>
      </c>
      <c r="AD128" s="34" t="s">
        <v>44</v>
      </c>
      <c r="AE128" s="96">
        <v>0</v>
      </c>
      <c r="AF128" s="97">
        <v>8</v>
      </c>
      <c r="AG128" s="98">
        <v>0</v>
      </c>
      <c r="AH128" s="97">
        <v>0</v>
      </c>
      <c r="AI128" s="98" t="s">
        <v>333</v>
      </c>
      <c r="AJ128" s="97">
        <v>120.00000000000003</v>
      </c>
      <c r="AK128" s="97">
        <v>152.2842639593909</v>
      </c>
      <c r="AL128" s="97" t="s">
        <v>98</v>
      </c>
      <c r="AM128" s="96">
        <v>2.5380710659898478</v>
      </c>
      <c r="AN128" s="96">
        <v>0</v>
      </c>
      <c r="AO128" s="99" t="s">
        <v>333</v>
      </c>
      <c r="AP128" s="99">
        <v>0</v>
      </c>
      <c r="AQ128" s="99" t="s">
        <v>333</v>
      </c>
      <c r="AR128" s="99">
        <v>24.553001999999992</v>
      </c>
      <c r="AS128" s="99">
        <v>31.158631979695421</v>
      </c>
      <c r="AT128" s="100" t="s">
        <v>103</v>
      </c>
      <c r="AU128" s="99">
        <v>2182.2176195889992</v>
      </c>
      <c r="AV128" s="99">
        <v>2769.3116999860399</v>
      </c>
      <c r="AW128" s="99">
        <v>286.45168999999987</v>
      </c>
      <c r="AX128" s="99">
        <v>363.51737309644653</v>
      </c>
      <c r="AY128" s="99">
        <v>40.833333333333343</v>
      </c>
      <c r="AZ128" s="99">
        <v>51.818950930626073</v>
      </c>
      <c r="BA128" s="101">
        <v>2986496.3013698631</v>
      </c>
      <c r="BB128" s="101">
        <v>3789969.925596273</v>
      </c>
      <c r="BC128" s="102">
        <v>6.2218672945205479E-2</v>
      </c>
      <c r="BD128" s="102">
        <v>7.8957706783255685E-2</v>
      </c>
      <c r="BE128" s="97">
        <v>0</v>
      </c>
      <c r="BF128" s="97">
        <v>0</v>
      </c>
      <c r="BG128" s="96">
        <v>1.2690355329949239</v>
      </c>
      <c r="BH128" s="96">
        <v>1.2690355329949239</v>
      </c>
      <c r="BI128" s="97" t="s">
        <v>333</v>
      </c>
      <c r="CG128" t="s">
        <v>185</v>
      </c>
      <c r="CH128" s="44">
        <v>6.345177664974619</v>
      </c>
      <c r="CI128"/>
      <c r="CJ128" s="34"/>
      <c r="CK128" s="17" t="s">
        <v>178</v>
      </c>
      <c r="CL128" s="17">
        <f t="shared" si="10"/>
        <v>25.380710659898472</v>
      </c>
      <c r="CM128" s="34"/>
      <c r="CN128" s="34"/>
      <c r="CO128" s="34"/>
      <c r="CP128" s="34"/>
      <c r="CQ128" s="34"/>
      <c r="CR128" s="34"/>
      <c r="CS128" s="34"/>
      <c r="CT128" s="34"/>
      <c r="CU128" s="34"/>
      <c r="CV128" s="34"/>
      <c r="CW128" s="34"/>
    </row>
    <row r="129" spans="2:101" x14ac:dyDescent="0.35">
      <c r="B129" s="34">
        <v>127</v>
      </c>
      <c r="C129" s="34">
        <v>2023</v>
      </c>
      <c r="D129" s="34" t="s">
        <v>111</v>
      </c>
      <c r="E129" s="34">
        <v>32</v>
      </c>
      <c r="F129" s="34" t="s">
        <v>79</v>
      </c>
      <c r="G129" s="34" t="s">
        <v>158</v>
      </c>
      <c r="H129" s="34" t="s">
        <v>157</v>
      </c>
      <c r="I129" s="34" t="s">
        <v>85</v>
      </c>
      <c r="J129" s="34" t="s">
        <v>91</v>
      </c>
      <c r="K129" s="34" t="s">
        <v>332</v>
      </c>
      <c r="L129" s="34" t="s">
        <v>173</v>
      </c>
      <c r="M129" s="34" t="s">
        <v>478</v>
      </c>
      <c r="N129" s="95">
        <v>0.20833333333333334</v>
      </c>
      <c r="O129" s="95">
        <v>0.25</v>
      </c>
      <c r="P129" s="95" t="s">
        <v>59</v>
      </c>
      <c r="Q129" s="95">
        <v>0.875</v>
      </c>
      <c r="R129" s="95" t="s">
        <v>74</v>
      </c>
      <c r="S129" s="95">
        <v>0.91666666666666663</v>
      </c>
      <c r="T129" s="34" t="s">
        <v>27</v>
      </c>
      <c r="U129" s="34" t="s">
        <v>49</v>
      </c>
      <c r="V129" s="34" t="s">
        <v>44</v>
      </c>
      <c r="W129" s="34" t="s">
        <v>333</v>
      </c>
      <c r="X129" s="34" t="s">
        <v>333</v>
      </c>
      <c r="Y129" s="34" t="s">
        <v>333</v>
      </c>
      <c r="Z129" s="34" t="s">
        <v>27</v>
      </c>
      <c r="AA129" s="34" t="s">
        <v>44</v>
      </c>
      <c r="AB129" s="96">
        <v>0</v>
      </c>
      <c r="AC129" s="34" t="s">
        <v>27</v>
      </c>
      <c r="AD129" s="34" t="s">
        <v>44</v>
      </c>
      <c r="AE129" s="96">
        <v>0</v>
      </c>
      <c r="AF129" s="97">
        <v>15</v>
      </c>
      <c r="AG129" s="98">
        <v>0</v>
      </c>
      <c r="AH129" s="97">
        <v>0</v>
      </c>
      <c r="AI129" s="98" t="s">
        <v>333</v>
      </c>
      <c r="AJ129" s="97">
        <v>59.999999999999964</v>
      </c>
      <c r="AK129" s="97">
        <v>76.142131979695392</v>
      </c>
      <c r="AL129" s="97" t="s">
        <v>96</v>
      </c>
      <c r="AM129" s="96">
        <v>2.5380710659898478</v>
      </c>
      <c r="AN129" s="96">
        <v>0</v>
      </c>
      <c r="AO129" s="99" t="s">
        <v>333</v>
      </c>
      <c r="AP129" s="99">
        <v>0</v>
      </c>
      <c r="AQ129" s="99" t="s">
        <v>333</v>
      </c>
      <c r="AR129" s="99">
        <v>14.600259999999992</v>
      </c>
      <c r="AS129" s="99">
        <v>18.528248730964457</v>
      </c>
      <c r="AT129" s="100" t="s">
        <v>102</v>
      </c>
      <c r="AU129" s="99">
        <v>778.58368494199942</v>
      </c>
      <c r="AV129" s="99">
        <v>988.05036160152213</v>
      </c>
      <c r="AW129" s="99">
        <v>102.20181999999994</v>
      </c>
      <c r="AX129" s="99">
        <v>129.69774111675119</v>
      </c>
      <c r="AY129" s="99">
        <v>20.416666666666654</v>
      </c>
      <c r="AZ129" s="99">
        <v>25.909475465313012</v>
      </c>
      <c r="BA129" s="101">
        <v>3993835.6164383562</v>
      </c>
      <c r="BB129" s="101">
        <v>5068319.3102009594</v>
      </c>
      <c r="BC129" s="102">
        <v>8.3204908675799091E-2</v>
      </c>
      <c r="BD129" s="102">
        <v>0.10558998562918667</v>
      </c>
      <c r="BE129" s="97">
        <v>0</v>
      </c>
      <c r="BF129" s="97">
        <v>0</v>
      </c>
      <c r="BG129" s="96">
        <v>1.2690355329949239</v>
      </c>
      <c r="BH129" s="96">
        <v>1.2690355329949239</v>
      </c>
      <c r="BI129" s="97" t="s">
        <v>333</v>
      </c>
      <c r="CG129" t="s">
        <v>183</v>
      </c>
      <c r="CH129" s="44">
        <v>8.8832487309644659</v>
      </c>
      <c r="CI129"/>
      <c r="CJ129" s="34"/>
      <c r="CK129" s="17" t="s">
        <v>176</v>
      </c>
      <c r="CL129" s="17">
        <f t="shared" si="10"/>
        <v>31.72588832487309</v>
      </c>
      <c r="CM129" s="34"/>
      <c r="CN129" s="34"/>
      <c r="CO129" s="34"/>
      <c r="CP129" s="34"/>
      <c r="CQ129" s="34"/>
      <c r="CR129" s="34"/>
      <c r="CS129" s="34"/>
      <c r="CT129" s="34"/>
      <c r="CU129" s="34"/>
      <c r="CV129" s="34"/>
      <c r="CW129" s="34"/>
    </row>
    <row r="130" spans="2:101" x14ac:dyDescent="0.35">
      <c r="B130" s="34">
        <v>128</v>
      </c>
      <c r="C130" s="34">
        <v>2023</v>
      </c>
      <c r="D130" s="34" t="s">
        <v>111</v>
      </c>
      <c r="E130" s="34">
        <v>27</v>
      </c>
      <c r="F130" s="34" t="s">
        <v>78</v>
      </c>
      <c r="G130" s="34" t="s">
        <v>160</v>
      </c>
      <c r="H130" s="34" t="s">
        <v>157</v>
      </c>
      <c r="I130" s="34" t="s">
        <v>84</v>
      </c>
      <c r="J130" s="34" t="s">
        <v>90</v>
      </c>
      <c r="K130" s="34" t="s">
        <v>332</v>
      </c>
      <c r="L130" s="34" t="s">
        <v>181</v>
      </c>
      <c r="M130" s="34" t="s">
        <v>478</v>
      </c>
      <c r="N130" s="95">
        <v>0.20833333333333334</v>
      </c>
      <c r="O130" s="95">
        <v>0.23611111111111113</v>
      </c>
      <c r="P130" s="95" t="s">
        <v>58</v>
      </c>
      <c r="Q130" s="95">
        <v>0.60416666666666663</v>
      </c>
      <c r="R130" s="95" t="s">
        <v>67</v>
      </c>
      <c r="S130" s="95">
        <v>0.65277777777777779</v>
      </c>
      <c r="T130" s="34" t="s">
        <v>25</v>
      </c>
      <c r="U130" s="34" t="s">
        <v>333</v>
      </c>
      <c r="V130" s="34" t="s">
        <v>43</v>
      </c>
      <c r="W130" s="34" t="s">
        <v>32</v>
      </c>
      <c r="X130" s="34" t="s">
        <v>43</v>
      </c>
      <c r="Y130" s="34" t="s">
        <v>333</v>
      </c>
      <c r="Z130" s="34" t="s">
        <v>25</v>
      </c>
      <c r="AA130" s="34" t="s">
        <v>43</v>
      </c>
      <c r="AB130" s="96">
        <v>0</v>
      </c>
      <c r="AC130" s="34" t="s">
        <v>25</v>
      </c>
      <c r="AD130" s="34" t="s">
        <v>43</v>
      </c>
      <c r="AE130" s="96">
        <v>0</v>
      </c>
      <c r="AF130" s="97">
        <v>8.8333333333333321</v>
      </c>
      <c r="AG130" s="98">
        <v>7.5</v>
      </c>
      <c r="AH130" s="97">
        <v>9.5177664974619294</v>
      </c>
      <c r="AI130" s="98" t="s">
        <v>149</v>
      </c>
      <c r="AJ130" s="97">
        <v>55.000000000000043</v>
      </c>
      <c r="AK130" s="97">
        <v>69.796954314720864</v>
      </c>
      <c r="AL130" s="97" t="s">
        <v>96</v>
      </c>
      <c r="AM130" s="96">
        <v>2.5380710659898478</v>
      </c>
      <c r="AN130" s="96">
        <v>2.5380710659898478</v>
      </c>
      <c r="AO130" s="99">
        <v>2.0362499999999999</v>
      </c>
      <c r="AP130" s="99">
        <v>2.5840736040609138</v>
      </c>
      <c r="AQ130" s="99" t="s">
        <v>108</v>
      </c>
      <c r="AR130" s="99">
        <v>12.411818000000011</v>
      </c>
      <c r="AS130" s="99">
        <v>15.751038071066004</v>
      </c>
      <c r="AT130" s="100" t="s">
        <v>102</v>
      </c>
      <c r="AU130" s="99">
        <v>77.359456728199376</v>
      </c>
      <c r="AV130" s="99">
        <v>98.171899401268249</v>
      </c>
      <c r="AW130" s="99">
        <v>9.5279654064685424</v>
      </c>
      <c r="AX130" s="99">
        <v>12.091326657955003</v>
      </c>
      <c r="AY130" s="99">
        <v>18.715277777777793</v>
      </c>
      <c r="AZ130" s="99">
        <v>23.750352509870297</v>
      </c>
      <c r="BA130" s="101">
        <v>1470000</v>
      </c>
      <c r="BB130" s="101">
        <v>1865482.2335025382</v>
      </c>
      <c r="BC130" s="102">
        <v>6.1249999999999999E-2</v>
      </c>
      <c r="BD130" s="102">
        <v>7.772842639593909E-2</v>
      </c>
      <c r="BE130" s="97">
        <v>15</v>
      </c>
      <c r="BF130" s="97">
        <v>19.035532994923859</v>
      </c>
      <c r="BG130" s="96">
        <v>1.2690355329949239</v>
      </c>
      <c r="BH130" s="96">
        <v>1.2690355329949239</v>
      </c>
      <c r="BI130" s="97" t="s">
        <v>333</v>
      </c>
      <c r="CG130" t="s">
        <v>179</v>
      </c>
      <c r="CH130" s="44">
        <v>11.421319796954313</v>
      </c>
      <c r="CI130"/>
      <c r="CJ130" s="34"/>
      <c r="CK130" s="17" t="s">
        <v>174</v>
      </c>
      <c r="CL130" s="17">
        <f t="shared" si="10"/>
        <v>25.380710659898472</v>
      </c>
      <c r="CM130" s="34"/>
      <c r="CN130" s="34"/>
      <c r="CO130" s="34"/>
      <c r="CP130" s="34"/>
      <c r="CQ130" s="34"/>
      <c r="CR130" s="34"/>
      <c r="CS130" s="34"/>
      <c r="CT130" s="34"/>
      <c r="CU130" s="34"/>
      <c r="CV130" s="34"/>
      <c r="CW130" s="34"/>
    </row>
    <row r="131" spans="2:101" x14ac:dyDescent="0.35">
      <c r="B131" s="34">
        <v>129</v>
      </c>
      <c r="C131" s="34">
        <v>2023</v>
      </c>
      <c r="D131" s="34" t="s">
        <v>110</v>
      </c>
      <c r="E131" s="34">
        <v>54</v>
      </c>
      <c r="F131" s="34" t="s">
        <v>81</v>
      </c>
      <c r="G131" s="34" t="s">
        <v>160</v>
      </c>
      <c r="H131" s="34" t="s">
        <v>157</v>
      </c>
      <c r="I131" s="34" t="s">
        <v>85</v>
      </c>
      <c r="J131" s="34" t="s">
        <v>90</v>
      </c>
      <c r="K131" s="34" t="s">
        <v>332</v>
      </c>
      <c r="L131" s="34" t="s">
        <v>174</v>
      </c>
      <c r="M131" s="34" t="s">
        <v>478</v>
      </c>
      <c r="N131" s="95">
        <v>0.21527777777777779</v>
      </c>
      <c r="O131" s="95">
        <v>0.23611111111111113</v>
      </c>
      <c r="P131" s="95" t="s">
        <v>58</v>
      </c>
      <c r="Q131" s="95">
        <v>0.58333333333333337</v>
      </c>
      <c r="R131" s="95" t="s">
        <v>67</v>
      </c>
      <c r="S131" s="95">
        <v>0.93055555555555547</v>
      </c>
      <c r="T131" s="34" t="s">
        <v>29</v>
      </c>
      <c r="U131" s="34" t="s">
        <v>49</v>
      </c>
      <c r="V131" s="34" t="s">
        <v>44</v>
      </c>
      <c r="W131" s="34" t="s">
        <v>333</v>
      </c>
      <c r="X131" s="34" t="s">
        <v>333</v>
      </c>
      <c r="Y131" s="34" t="s">
        <v>333</v>
      </c>
      <c r="Z131" s="34" t="s">
        <v>29</v>
      </c>
      <c r="AA131" s="34" t="s">
        <v>44</v>
      </c>
      <c r="AB131" s="96">
        <v>0</v>
      </c>
      <c r="AC131" s="34" t="s">
        <v>29</v>
      </c>
      <c r="AD131" s="34" t="s">
        <v>44</v>
      </c>
      <c r="AE131" s="96">
        <v>0</v>
      </c>
      <c r="AF131" s="97">
        <v>8.3333333333333321</v>
      </c>
      <c r="AG131" s="98">
        <v>0</v>
      </c>
      <c r="AH131" s="97">
        <v>0</v>
      </c>
      <c r="AI131" s="98" t="s">
        <v>333</v>
      </c>
      <c r="AJ131" s="97">
        <v>264.99999999999994</v>
      </c>
      <c r="AK131" s="97">
        <v>0</v>
      </c>
      <c r="AL131" s="97" t="s">
        <v>98</v>
      </c>
      <c r="AM131" s="96">
        <v>0</v>
      </c>
      <c r="AN131" s="96">
        <v>0</v>
      </c>
      <c r="AO131" s="99" t="s">
        <v>333</v>
      </c>
      <c r="AP131" s="99">
        <v>0</v>
      </c>
      <c r="AQ131" s="99" t="s">
        <v>333</v>
      </c>
      <c r="AR131" s="99">
        <v>9.6757879999999972</v>
      </c>
      <c r="AS131" s="99">
        <v>0</v>
      </c>
      <c r="AT131" s="100" t="s">
        <v>101</v>
      </c>
      <c r="AU131" s="99">
        <v>926.1140788659485</v>
      </c>
      <c r="AV131" s="99">
        <v>0</v>
      </c>
      <c r="AW131" s="99">
        <v>121.56759282051279</v>
      </c>
      <c r="AX131" s="99">
        <v>0</v>
      </c>
      <c r="AY131" s="99">
        <v>90.1736111111111</v>
      </c>
      <c r="AZ131" s="99">
        <v>0</v>
      </c>
      <c r="BA131" s="101">
        <v>1190319.6347031964</v>
      </c>
      <c r="BB131" s="101">
        <v>0</v>
      </c>
      <c r="BC131" s="102">
        <v>4.9596651445966512E-2</v>
      </c>
      <c r="BD131" s="102">
        <v>0</v>
      </c>
      <c r="BE131" s="97">
        <v>0</v>
      </c>
      <c r="BF131" s="97">
        <v>0</v>
      </c>
      <c r="BG131" s="96">
        <v>0</v>
      </c>
      <c r="BH131" s="96">
        <v>0</v>
      </c>
      <c r="BI131" s="97" t="s">
        <v>151</v>
      </c>
      <c r="CG131" t="s">
        <v>184</v>
      </c>
      <c r="CH131" s="44">
        <v>8.8832487309644659</v>
      </c>
      <c r="CI131"/>
      <c r="CJ131" s="34"/>
      <c r="CK131" s="17" t="s">
        <v>175</v>
      </c>
      <c r="CL131" s="17">
        <f t="shared" si="10"/>
        <v>19.035532994923855</v>
      </c>
      <c r="CM131" s="34"/>
      <c r="CN131" s="34"/>
      <c r="CO131" s="34"/>
      <c r="CP131" s="34"/>
      <c r="CQ131" s="34"/>
      <c r="CR131" s="34"/>
      <c r="CS131" s="34"/>
      <c r="CT131" s="34"/>
      <c r="CU131" s="34"/>
      <c r="CV131" s="34"/>
      <c r="CW131" s="34"/>
    </row>
    <row r="132" spans="2:101" x14ac:dyDescent="0.35">
      <c r="B132" s="34">
        <v>130</v>
      </c>
      <c r="C132" s="34">
        <v>2023</v>
      </c>
      <c r="D132" s="34" t="s">
        <v>111</v>
      </c>
      <c r="E132" s="34">
        <v>25</v>
      </c>
      <c r="F132" s="34" t="s">
        <v>78</v>
      </c>
      <c r="G132" s="34" t="s">
        <v>158</v>
      </c>
      <c r="H132" s="34" t="s">
        <v>157</v>
      </c>
      <c r="I132" s="34" t="s">
        <v>85</v>
      </c>
      <c r="J132" s="34" t="s">
        <v>91</v>
      </c>
      <c r="K132" s="34" t="s">
        <v>332</v>
      </c>
      <c r="L132" s="34" t="s">
        <v>174</v>
      </c>
      <c r="M132" s="34" t="s">
        <v>478</v>
      </c>
      <c r="N132" s="95">
        <v>0.27083333333333331</v>
      </c>
      <c r="O132" s="95">
        <v>0.33333333333333331</v>
      </c>
      <c r="P132" s="95" t="s">
        <v>61</v>
      </c>
      <c r="Q132" s="95">
        <v>0.79166666666666663</v>
      </c>
      <c r="R132" s="95" t="s">
        <v>72</v>
      </c>
      <c r="S132" s="95">
        <v>0.85416666666666663</v>
      </c>
      <c r="T132" s="34" t="s">
        <v>25</v>
      </c>
      <c r="U132" s="34" t="s">
        <v>333</v>
      </c>
      <c r="V132" s="34" t="s">
        <v>43</v>
      </c>
      <c r="W132" s="34" t="s">
        <v>32</v>
      </c>
      <c r="X132" s="34" t="s">
        <v>43</v>
      </c>
      <c r="Y132" s="34" t="s">
        <v>333</v>
      </c>
      <c r="Z132" s="34" t="s">
        <v>28</v>
      </c>
      <c r="AA132" s="34" t="s">
        <v>43</v>
      </c>
      <c r="AB132" s="96">
        <v>1.2690355329949239</v>
      </c>
      <c r="AC132" s="34" t="s">
        <v>25</v>
      </c>
      <c r="AD132" s="34" t="s">
        <v>43</v>
      </c>
      <c r="AE132" s="96">
        <v>0</v>
      </c>
      <c r="AF132" s="97">
        <v>11</v>
      </c>
      <c r="AG132" s="98">
        <v>10</v>
      </c>
      <c r="AH132" s="97">
        <v>12.690355329949238</v>
      </c>
      <c r="AI132" s="98" t="s">
        <v>149</v>
      </c>
      <c r="AJ132" s="97">
        <v>90</v>
      </c>
      <c r="AK132" s="97">
        <v>114.21319796954315</v>
      </c>
      <c r="AL132" s="97" t="s">
        <v>97</v>
      </c>
      <c r="AM132" s="96">
        <v>2.5380710659898478</v>
      </c>
      <c r="AN132" s="96">
        <v>2.5380710659898478</v>
      </c>
      <c r="AO132" s="99">
        <v>2.7149999999999994</v>
      </c>
      <c r="AP132" s="99">
        <v>3.4454314720812178</v>
      </c>
      <c r="AQ132" s="99" t="s">
        <v>108</v>
      </c>
      <c r="AR132" s="99">
        <v>9.6757879999999972</v>
      </c>
      <c r="AS132" s="99">
        <v>12.278918781725885</v>
      </c>
      <c r="AT132" s="100" t="s">
        <v>101</v>
      </c>
      <c r="AU132" s="99">
        <v>62.063006133159945</v>
      </c>
      <c r="AV132" s="99">
        <v>78.760160067461854</v>
      </c>
      <c r="AW132" s="99">
        <v>7.6439804578234245</v>
      </c>
      <c r="AX132" s="99">
        <v>9.7004828144967323</v>
      </c>
      <c r="AY132" s="99">
        <v>30.625</v>
      </c>
      <c r="AZ132" s="99">
        <v>38.864213197969541</v>
      </c>
      <c r="BA132" s="101">
        <v>1445500</v>
      </c>
      <c r="BB132" s="101">
        <v>1834390.8629441625</v>
      </c>
      <c r="BC132" s="102">
        <v>3.0114583333333333E-2</v>
      </c>
      <c r="BD132" s="102">
        <v>3.821647631133672E-2</v>
      </c>
      <c r="BE132" s="97">
        <v>20</v>
      </c>
      <c r="BF132" s="97">
        <v>25.380710659898476</v>
      </c>
      <c r="BG132" s="96">
        <v>1.2690355329949239</v>
      </c>
      <c r="BH132" s="96">
        <v>1.2690355329949239</v>
      </c>
      <c r="BI132" s="97" t="s">
        <v>333</v>
      </c>
      <c r="CG132" t="s">
        <v>174</v>
      </c>
      <c r="CH132" s="44">
        <v>25.380710659898472</v>
      </c>
      <c r="CI132"/>
      <c r="CJ132" s="34"/>
      <c r="CK132" s="17" t="s">
        <v>183</v>
      </c>
      <c r="CL132" s="17">
        <f t="shared" si="10"/>
        <v>8.8832487309644659</v>
      </c>
      <c r="CM132" s="34"/>
      <c r="CN132" s="34"/>
      <c r="CO132" s="34"/>
      <c r="CP132" s="34"/>
      <c r="CQ132" s="34"/>
      <c r="CR132" s="34"/>
      <c r="CS132" s="34"/>
      <c r="CT132" s="34"/>
      <c r="CU132" s="34"/>
      <c r="CV132" s="34"/>
      <c r="CW132" s="34"/>
    </row>
    <row r="133" spans="2:101" x14ac:dyDescent="0.35">
      <c r="B133" s="34">
        <v>131</v>
      </c>
      <c r="C133" s="34">
        <v>2023</v>
      </c>
      <c r="D133" s="34" t="s">
        <v>111</v>
      </c>
      <c r="E133" s="34">
        <v>26</v>
      </c>
      <c r="F133" s="34" t="s">
        <v>78</v>
      </c>
      <c r="G133" s="34" t="s">
        <v>158</v>
      </c>
      <c r="H133" s="34" t="s">
        <v>157</v>
      </c>
      <c r="I133" s="34" t="s">
        <v>85</v>
      </c>
      <c r="J133" s="34" t="s">
        <v>91</v>
      </c>
      <c r="K133" s="34" t="s">
        <v>332</v>
      </c>
      <c r="L133" s="34" t="s">
        <v>173</v>
      </c>
      <c r="M133" s="34" t="s">
        <v>478</v>
      </c>
      <c r="N133" s="95">
        <v>0.375</v>
      </c>
      <c r="O133" s="95">
        <v>0.41666666666666669</v>
      </c>
      <c r="P133" s="95" t="s">
        <v>63</v>
      </c>
      <c r="Q133" s="95">
        <v>0.58333333333333337</v>
      </c>
      <c r="R133" s="95" t="s">
        <v>67</v>
      </c>
      <c r="S133" s="95">
        <v>0.64583333333333337</v>
      </c>
      <c r="T133" s="34" t="s">
        <v>27</v>
      </c>
      <c r="U133" s="34" t="s">
        <v>49</v>
      </c>
      <c r="V133" s="34" t="s">
        <v>44</v>
      </c>
      <c r="W133" s="34" t="s">
        <v>333</v>
      </c>
      <c r="X133" s="34" t="s">
        <v>333</v>
      </c>
      <c r="Y133" s="34" t="s">
        <v>333</v>
      </c>
      <c r="Z133" s="34" t="s">
        <v>25</v>
      </c>
      <c r="AA133" s="34" t="s">
        <v>43</v>
      </c>
      <c r="AB133" s="96">
        <v>1.2690355329949239</v>
      </c>
      <c r="AC133" s="34" t="s">
        <v>27</v>
      </c>
      <c r="AD133" s="34" t="s">
        <v>44</v>
      </c>
      <c r="AE133" s="96">
        <v>0</v>
      </c>
      <c r="AF133" s="97">
        <v>4</v>
      </c>
      <c r="AG133" s="98">
        <v>0</v>
      </c>
      <c r="AH133" s="97">
        <v>0</v>
      </c>
      <c r="AI133" s="98" t="s">
        <v>333</v>
      </c>
      <c r="AJ133" s="97">
        <v>75.000000000000014</v>
      </c>
      <c r="AK133" s="97">
        <v>95.177664974619304</v>
      </c>
      <c r="AL133" s="97" t="s">
        <v>97</v>
      </c>
      <c r="AM133" s="96">
        <v>2.5380710659898478</v>
      </c>
      <c r="AN133" s="96">
        <v>0</v>
      </c>
      <c r="AO133" s="99" t="s">
        <v>333</v>
      </c>
      <c r="AP133" s="99">
        <v>0</v>
      </c>
      <c r="AQ133" s="99" t="s">
        <v>333</v>
      </c>
      <c r="AR133" s="99">
        <v>14.600259999999992</v>
      </c>
      <c r="AS133" s="99">
        <v>18.528248730964457</v>
      </c>
      <c r="AT133" s="100" t="s">
        <v>102</v>
      </c>
      <c r="AU133" s="99">
        <v>1038.1115799226659</v>
      </c>
      <c r="AV133" s="99">
        <v>1317.4004821353628</v>
      </c>
      <c r="AW133" s="99">
        <v>136.26909333333325</v>
      </c>
      <c r="AX133" s="99">
        <v>172.93032148900159</v>
      </c>
      <c r="AY133" s="99">
        <v>25.520833333333339</v>
      </c>
      <c r="AZ133" s="99">
        <v>32.386844331641292</v>
      </c>
      <c r="BA133" s="101">
        <v>455095.89041095885</v>
      </c>
      <c r="BB133" s="101">
        <v>577532.85585147061</v>
      </c>
      <c r="BC133" s="102">
        <v>9.4811643835616428E-3</v>
      </c>
      <c r="BD133" s="102">
        <v>1.2031934496905638E-2</v>
      </c>
      <c r="BE133" s="97">
        <v>0</v>
      </c>
      <c r="BF133" s="97">
        <v>0</v>
      </c>
      <c r="BG133" s="96">
        <v>1.2690355329949239</v>
      </c>
      <c r="BH133" s="96">
        <v>1.2690355329949239</v>
      </c>
      <c r="BI133" s="97" t="s">
        <v>333</v>
      </c>
      <c r="CG133" t="s">
        <v>177</v>
      </c>
      <c r="CH133" s="44">
        <v>21.573604060913702</v>
      </c>
      <c r="CI133"/>
      <c r="CJ133" s="34"/>
      <c r="CK133" s="17" t="s">
        <v>184</v>
      </c>
      <c r="CL133" s="17">
        <f t="shared" si="10"/>
        <v>8.8832487309644659</v>
      </c>
      <c r="CM133" s="34"/>
      <c r="CN133" s="34"/>
      <c r="CO133" s="34"/>
      <c r="CP133" s="34"/>
      <c r="CQ133" s="34"/>
      <c r="CR133" s="34"/>
      <c r="CS133" s="34"/>
      <c r="CT133" s="34"/>
      <c r="CU133" s="34"/>
      <c r="CV133" s="34"/>
      <c r="CW133" s="34"/>
    </row>
    <row r="134" spans="2:101" x14ac:dyDescent="0.35">
      <c r="B134" s="34">
        <v>132</v>
      </c>
      <c r="C134" s="34">
        <v>2023</v>
      </c>
      <c r="D134" s="34" t="s">
        <v>110</v>
      </c>
      <c r="E134" s="34">
        <v>52</v>
      </c>
      <c r="F134" s="34" t="s">
        <v>81</v>
      </c>
      <c r="G134" s="34" t="s">
        <v>159</v>
      </c>
      <c r="H134" s="34" t="s">
        <v>157</v>
      </c>
      <c r="I134" s="34" t="s">
        <v>84</v>
      </c>
      <c r="J134" s="34" t="s">
        <v>90</v>
      </c>
      <c r="K134" s="34" t="s">
        <v>332</v>
      </c>
      <c r="L134" s="34" t="s">
        <v>183</v>
      </c>
      <c r="M134" s="34" t="s">
        <v>478</v>
      </c>
      <c r="N134" s="95">
        <v>0.22916666666666666</v>
      </c>
      <c r="O134" s="95">
        <v>0.27083333333333331</v>
      </c>
      <c r="P134" s="95" t="s">
        <v>59</v>
      </c>
      <c r="Q134" s="95">
        <v>0.58333333333333337</v>
      </c>
      <c r="R134" s="95" t="s">
        <v>67</v>
      </c>
      <c r="S134" s="95">
        <v>0.625</v>
      </c>
      <c r="T134" s="34" t="s">
        <v>38</v>
      </c>
      <c r="U134" s="34" t="s">
        <v>52</v>
      </c>
      <c r="V134" s="34" t="s">
        <v>46</v>
      </c>
      <c r="W134" s="34" t="s">
        <v>333</v>
      </c>
      <c r="X134" s="34" t="s">
        <v>333</v>
      </c>
      <c r="Y134" s="34" t="s">
        <v>333</v>
      </c>
      <c r="Z134" s="34" t="s">
        <v>25</v>
      </c>
      <c r="AA134" s="34" t="s">
        <v>43</v>
      </c>
      <c r="AB134" s="96">
        <v>1.2690355329949239</v>
      </c>
      <c r="AC134" s="34" t="s">
        <v>38</v>
      </c>
      <c r="AD134" s="34" t="s">
        <v>46</v>
      </c>
      <c r="AE134" s="96">
        <v>0</v>
      </c>
      <c r="AF134" s="97">
        <v>7.5000000000000018</v>
      </c>
      <c r="AG134" s="98">
        <v>0</v>
      </c>
      <c r="AH134" s="97">
        <v>0</v>
      </c>
      <c r="AI134" s="98" t="s">
        <v>333</v>
      </c>
      <c r="AJ134" s="97">
        <v>59.999999999999964</v>
      </c>
      <c r="AK134" s="97">
        <v>76.142131979695392</v>
      </c>
      <c r="AL134" s="97" t="s">
        <v>96</v>
      </c>
      <c r="AM134" s="96">
        <v>2.5380710659898478</v>
      </c>
      <c r="AN134" s="96">
        <v>0</v>
      </c>
      <c r="AO134" s="99" t="s">
        <v>333</v>
      </c>
      <c r="AP134" s="99">
        <v>0</v>
      </c>
      <c r="AQ134" s="99" t="s">
        <v>333</v>
      </c>
      <c r="AR134" s="99">
        <v>11.999999999999993</v>
      </c>
      <c r="AS134" s="99">
        <v>15.228426395939078</v>
      </c>
      <c r="AT134" s="100" t="s">
        <v>102</v>
      </c>
      <c r="AU134" s="99">
        <v>0</v>
      </c>
      <c r="AV134" s="99">
        <v>0</v>
      </c>
      <c r="AW134" s="99">
        <v>0</v>
      </c>
      <c r="AX134" s="99">
        <v>0</v>
      </c>
      <c r="AY134" s="99">
        <v>20.416666666666654</v>
      </c>
      <c r="AZ134" s="99">
        <v>25.909475465313012</v>
      </c>
      <c r="BA134" s="101">
        <v>230456.6210045662</v>
      </c>
      <c r="BB134" s="101">
        <v>292457.64086873882</v>
      </c>
      <c r="BC134" s="102">
        <v>9.602359208523592E-3</v>
      </c>
      <c r="BD134" s="102">
        <v>1.2185735036197453E-2</v>
      </c>
      <c r="BE134" s="97">
        <v>0</v>
      </c>
      <c r="BF134" s="97">
        <v>0</v>
      </c>
      <c r="BG134" s="96">
        <v>1.2690355329949239</v>
      </c>
      <c r="BH134" s="96">
        <v>1.2690355329949239</v>
      </c>
      <c r="BI134" s="97" t="s">
        <v>333</v>
      </c>
      <c r="CG134" t="s">
        <v>178</v>
      </c>
      <c r="CH134" s="44">
        <v>25.380710659898472</v>
      </c>
      <c r="CI134"/>
      <c r="CJ134" s="34"/>
      <c r="CK134" s="17" t="s">
        <v>177</v>
      </c>
      <c r="CL134" s="17">
        <f t="shared" si="10"/>
        <v>21.573604060913702</v>
      </c>
      <c r="CM134" s="34"/>
      <c r="CN134" s="34"/>
      <c r="CO134" s="34"/>
      <c r="CP134" s="34"/>
      <c r="CQ134" s="34"/>
      <c r="CR134" s="34"/>
      <c r="CS134" s="34"/>
      <c r="CT134" s="34"/>
      <c r="CU134" s="34"/>
      <c r="CV134" s="34"/>
      <c r="CW134" s="34"/>
    </row>
    <row r="135" spans="2:101" x14ac:dyDescent="0.35">
      <c r="B135" s="34">
        <v>133</v>
      </c>
      <c r="C135" s="34">
        <v>2023</v>
      </c>
      <c r="D135" s="34" t="s">
        <v>111</v>
      </c>
      <c r="E135" s="34">
        <v>40</v>
      </c>
      <c r="F135" s="34" t="s">
        <v>80</v>
      </c>
      <c r="G135" s="34" t="s">
        <v>158</v>
      </c>
      <c r="H135" s="34" t="s">
        <v>157</v>
      </c>
      <c r="I135" s="34" t="s">
        <v>86</v>
      </c>
      <c r="J135" s="34" t="s">
        <v>91</v>
      </c>
      <c r="K135" s="34" t="s">
        <v>332</v>
      </c>
      <c r="L135" s="34" t="s">
        <v>180</v>
      </c>
      <c r="M135" s="34" t="s">
        <v>478</v>
      </c>
      <c r="N135" s="95">
        <v>0.35416666666666669</v>
      </c>
      <c r="O135" s="95">
        <v>0.375</v>
      </c>
      <c r="P135" s="95" t="s">
        <v>62</v>
      </c>
      <c r="Q135" s="95">
        <v>0.5</v>
      </c>
      <c r="R135" s="95" t="s">
        <v>65</v>
      </c>
      <c r="S135" s="95">
        <v>0.52083333333333337</v>
      </c>
      <c r="T135" s="34" t="s">
        <v>30</v>
      </c>
      <c r="U135" s="34" t="s">
        <v>333</v>
      </c>
      <c r="V135" s="34" t="s">
        <v>43</v>
      </c>
      <c r="W135" s="34" t="s">
        <v>333</v>
      </c>
      <c r="X135" s="34" t="s">
        <v>333</v>
      </c>
      <c r="Y135" s="34" t="s">
        <v>333</v>
      </c>
      <c r="Z135" s="34" t="s">
        <v>30</v>
      </c>
      <c r="AA135" s="34" t="s">
        <v>43</v>
      </c>
      <c r="AB135" s="96">
        <v>0</v>
      </c>
      <c r="AC135" s="34" t="s">
        <v>30</v>
      </c>
      <c r="AD135" s="34" t="s">
        <v>43</v>
      </c>
      <c r="AE135" s="96">
        <v>0</v>
      </c>
      <c r="AF135" s="97">
        <v>3</v>
      </c>
      <c r="AG135" s="98">
        <v>0</v>
      </c>
      <c r="AH135" s="97">
        <v>0</v>
      </c>
      <c r="AI135" s="98" t="s">
        <v>333</v>
      </c>
      <c r="AJ135" s="97">
        <v>30.000000000000014</v>
      </c>
      <c r="AK135" s="97">
        <v>38.071065989847732</v>
      </c>
      <c r="AL135" s="97" t="s">
        <v>96</v>
      </c>
      <c r="AM135" s="96">
        <v>2.5380710659898478</v>
      </c>
      <c r="AN135" s="96">
        <v>0</v>
      </c>
      <c r="AO135" s="99" t="s">
        <v>333</v>
      </c>
      <c r="AP135" s="99">
        <v>0</v>
      </c>
      <c r="AQ135" s="99" t="s">
        <v>333</v>
      </c>
      <c r="AR135" s="99">
        <v>6.1</v>
      </c>
      <c r="AS135" s="99">
        <v>7.7411167512690353</v>
      </c>
      <c r="AT135" s="100" t="s">
        <v>101</v>
      </c>
      <c r="AU135" s="99">
        <v>189.75417416666664</v>
      </c>
      <c r="AV135" s="99">
        <v>240.80478955160743</v>
      </c>
      <c r="AW135" s="99">
        <v>24.908333333333331</v>
      </c>
      <c r="AX135" s="99">
        <v>31.609560067681894</v>
      </c>
      <c r="AY135" s="99">
        <v>10.208333333333337</v>
      </c>
      <c r="AZ135" s="99">
        <v>12.95473773265652</v>
      </c>
      <c r="BA135" s="101">
        <v>882000</v>
      </c>
      <c r="BB135" s="101">
        <v>1119289.3401015229</v>
      </c>
      <c r="BC135" s="102">
        <v>1.8374999999999999E-2</v>
      </c>
      <c r="BD135" s="102">
        <v>2.3318527918781726E-2</v>
      </c>
      <c r="BE135" s="97">
        <v>0</v>
      </c>
      <c r="BF135" s="97">
        <v>0</v>
      </c>
      <c r="BG135" s="96">
        <v>1.2690355329949239</v>
      </c>
      <c r="BH135" s="96">
        <v>1.2690355329949239</v>
      </c>
      <c r="BI135" s="97" t="s">
        <v>333</v>
      </c>
      <c r="CG135" t="s">
        <v>189</v>
      </c>
      <c r="CH135" s="44">
        <v>3.8071065989847717</v>
      </c>
      <c r="CI135"/>
      <c r="CJ135" s="34"/>
      <c r="CK135" s="17" t="s">
        <v>182</v>
      </c>
      <c r="CL135" s="17">
        <f t="shared" si="10"/>
        <v>13.95939086294416</v>
      </c>
      <c r="CM135" s="34"/>
      <c r="CN135" s="34"/>
      <c r="CO135" s="34"/>
      <c r="CP135" s="34"/>
      <c r="CQ135" s="34"/>
      <c r="CR135" s="34"/>
      <c r="CS135" s="34"/>
      <c r="CT135" s="34"/>
      <c r="CU135" s="34"/>
      <c r="CV135" s="34"/>
      <c r="CW135" s="34"/>
    </row>
    <row r="136" spans="2:101" x14ac:dyDescent="0.35">
      <c r="B136" s="34">
        <v>134</v>
      </c>
      <c r="C136" s="34">
        <v>2023</v>
      </c>
      <c r="D136" s="34" t="s">
        <v>110</v>
      </c>
      <c r="E136" s="34">
        <v>33</v>
      </c>
      <c r="F136" s="34" t="s">
        <v>79</v>
      </c>
      <c r="G136" s="34" t="s">
        <v>158</v>
      </c>
      <c r="H136" s="34" t="s">
        <v>157</v>
      </c>
      <c r="I136" s="34" t="s">
        <v>84</v>
      </c>
      <c r="J136" s="34" t="s">
        <v>90</v>
      </c>
      <c r="K136" s="34" t="s">
        <v>332</v>
      </c>
      <c r="L136" s="34" t="s">
        <v>183</v>
      </c>
      <c r="M136" s="34" t="s">
        <v>478</v>
      </c>
      <c r="N136" s="95">
        <v>0.29166666666666669</v>
      </c>
      <c r="O136" s="95">
        <v>0.375</v>
      </c>
      <c r="P136" s="95" t="s">
        <v>62</v>
      </c>
      <c r="Q136" s="95">
        <v>0.83333333333333337</v>
      </c>
      <c r="R136" s="95" t="s">
        <v>73</v>
      </c>
      <c r="S136" s="95">
        <v>0.875</v>
      </c>
      <c r="T136" s="34" t="s">
        <v>27</v>
      </c>
      <c r="U136" s="34" t="s">
        <v>49</v>
      </c>
      <c r="V136" s="34" t="s">
        <v>44</v>
      </c>
      <c r="W136" s="34" t="s">
        <v>333</v>
      </c>
      <c r="X136" s="34" t="s">
        <v>333</v>
      </c>
      <c r="Y136" s="34" t="s">
        <v>333</v>
      </c>
      <c r="Z136" s="34" t="s">
        <v>27</v>
      </c>
      <c r="AA136" s="34" t="s">
        <v>44</v>
      </c>
      <c r="AB136" s="96">
        <v>0</v>
      </c>
      <c r="AC136" s="34" t="s">
        <v>27</v>
      </c>
      <c r="AD136" s="34" t="s">
        <v>44</v>
      </c>
      <c r="AE136" s="96">
        <v>0</v>
      </c>
      <c r="AF136" s="97">
        <v>11</v>
      </c>
      <c r="AG136" s="98">
        <v>0</v>
      </c>
      <c r="AH136" s="97">
        <v>0</v>
      </c>
      <c r="AI136" s="98" t="s">
        <v>333</v>
      </c>
      <c r="AJ136" s="97">
        <v>89.999999999999957</v>
      </c>
      <c r="AK136" s="97">
        <v>114.2131979695431</v>
      </c>
      <c r="AL136" s="97" t="s">
        <v>97</v>
      </c>
      <c r="AM136" s="96">
        <v>2.5380710659898478</v>
      </c>
      <c r="AN136" s="96">
        <v>0</v>
      </c>
      <c r="AO136" s="99" t="s">
        <v>333</v>
      </c>
      <c r="AP136" s="99">
        <v>0</v>
      </c>
      <c r="AQ136" s="99" t="s">
        <v>333</v>
      </c>
      <c r="AR136" s="99">
        <v>14.202759000000015</v>
      </c>
      <c r="AS136" s="99">
        <v>18.023805837563472</v>
      </c>
      <c r="AT136" s="100" t="s">
        <v>102</v>
      </c>
      <c r="AU136" s="99">
        <v>1009.848357820401</v>
      </c>
      <c r="AV136" s="99">
        <v>1281.5334490106611</v>
      </c>
      <c r="AW136" s="99">
        <v>132.55908400000013</v>
      </c>
      <c r="AX136" s="99">
        <v>168.22218781725906</v>
      </c>
      <c r="AY136" s="99">
        <v>30.624999999999986</v>
      </c>
      <c r="AZ136" s="99">
        <v>38.864213197969526</v>
      </c>
      <c r="BA136" s="101">
        <v>3664931.5068493146</v>
      </c>
      <c r="BB136" s="101">
        <v>4650928.3081844095</v>
      </c>
      <c r="BC136" s="102">
        <v>0.15270547945205476</v>
      </c>
      <c r="BD136" s="102">
        <v>0.19378867950768372</v>
      </c>
      <c r="BE136" s="97">
        <v>0</v>
      </c>
      <c r="BF136" s="97">
        <v>0</v>
      </c>
      <c r="BG136" s="96">
        <v>1.2690355329949239</v>
      </c>
      <c r="BH136" s="96">
        <v>1.2690355329949239</v>
      </c>
      <c r="BI136" s="97" t="s">
        <v>333</v>
      </c>
      <c r="CG136" t="s">
        <v>176</v>
      </c>
      <c r="CH136" s="44">
        <v>31.72588832487309</v>
      </c>
      <c r="CI136"/>
      <c r="CJ136" s="34"/>
      <c r="CK136" s="17" t="s">
        <v>186</v>
      </c>
      <c r="CL136" s="17">
        <f t="shared" si="10"/>
        <v>5.0761421319796955</v>
      </c>
      <c r="CM136" s="34"/>
      <c r="CN136" s="34"/>
      <c r="CO136" s="34"/>
      <c r="CP136" s="34"/>
      <c r="CQ136" s="34"/>
      <c r="CR136" s="34"/>
      <c r="CS136" s="34"/>
      <c r="CT136" s="34"/>
      <c r="CU136" s="34"/>
      <c r="CV136" s="34"/>
      <c r="CW136" s="34"/>
    </row>
    <row r="137" spans="2:101" x14ac:dyDescent="0.35">
      <c r="B137" s="34">
        <v>135</v>
      </c>
      <c r="C137" s="34">
        <v>2023</v>
      </c>
      <c r="D137" s="34" t="s">
        <v>111</v>
      </c>
      <c r="E137" s="34">
        <v>26</v>
      </c>
      <c r="F137" s="34" t="s">
        <v>78</v>
      </c>
      <c r="G137" s="34" t="s">
        <v>158</v>
      </c>
      <c r="H137" s="34" t="s">
        <v>157</v>
      </c>
      <c r="I137" s="34" t="s">
        <v>85</v>
      </c>
      <c r="J137" s="34" t="s">
        <v>90</v>
      </c>
      <c r="K137" s="34" t="s">
        <v>332</v>
      </c>
      <c r="L137" s="34" t="s">
        <v>185</v>
      </c>
      <c r="M137" s="34" t="s">
        <v>478</v>
      </c>
      <c r="N137" s="95">
        <v>0.33333333333333331</v>
      </c>
      <c r="O137" s="95">
        <v>0.375</v>
      </c>
      <c r="P137" s="95" t="s">
        <v>62</v>
      </c>
      <c r="Q137" s="95">
        <v>0.75</v>
      </c>
      <c r="R137" s="95" t="s">
        <v>71</v>
      </c>
      <c r="S137" s="95">
        <v>0.83333333333333337</v>
      </c>
      <c r="T137" s="34" t="s">
        <v>31</v>
      </c>
      <c r="U137" s="34" t="s">
        <v>49</v>
      </c>
      <c r="V137" s="34" t="s">
        <v>45</v>
      </c>
      <c r="W137" s="34" t="s">
        <v>333</v>
      </c>
      <c r="X137" s="34" t="s">
        <v>333</v>
      </c>
      <c r="Y137" s="34" t="s">
        <v>333</v>
      </c>
      <c r="Z137" s="34" t="s">
        <v>30</v>
      </c>
      <c r="AA137" s="34" t="s">
        <v>43</v>
      </c>
      <c r="AB137" s="96">
        <v>1.2690355329949239</v>
      </c>
      <c r="AC137" s="34" t="s">
        <v>27</v>
      </c>
      <c r="AD137" s="34" t="s">
        <v>44</v>
      </c>
      <c r="AE137" s="96">
        <v>1.2690355329949239</v>
      </c>
      <c r="AF137" s="97">
        <v>9</v>
      </c>
      <c r="AG137" s="98">
        <v>0</v>
      </c>
      <c r="AH137" s="97">
        <v>0</v>
      </c>
      <c r="AI137" s="98" t="s">
        <v>333</v>
      </c>
      <c r="AJ137" s="97">
        <v>90.000000000000043</v>
      </c>
      <c r="AK137" s="97">
        <v>114.2131979695432</v>
      </c>
      <c r="AL137" s="97" t="s">
        <v>97</v>
      </c>
      <c r="AM137" s="96">
        <v>2.5380710659898478</v>
      </c>
      <c r="AN137" s="96">
        <v>0</v>
      </c>
      <c r="AO137" s="99" t="s">
        <v>333</v>
      </c>
      <c r="AP137" s="99">
        <v>0</v>
      </c>
      <c r="AQ137" s="99" t="s">
        <v>333</v>
      </c>
      <c r="AR137" s="99">
        <v>4.4969639999999913</v>
      </c>
      <c r="AS137" s="99">
        <v>5.7068071065989736</v>
      </c>
      <c r="AT137" s="100" t="s">
        <v>100</v>
      </c>
      <c r="AU137" s="99">
        <v>159.87216675919967</v>
      </c>
      <c r="AV137" s="99">
        <v>202.88346035431431</v>
      </c>
      <c r="AW137" s="99">
        <v>20.985831999999956</v>
      </c>
      <c r="AX137" s="99">
        <v>26.631766497461875</v>
      </c>
      <c r="AY137" s="99">
        <v>30.625000000000014</v>
      </c>
      <c r="AZ137" s="99">
        <v>38.864213197969562</v>
      </c>
      <c r="BA137" s="101">
        <v>0</v>
      </c>
      <c r="BB137" s="101">
        <v>0</v>
      </c>
      <c r="BC137" s="102">
        <v>0</v>
      </c>
      <c r="BD137" s="102">
        <v>0</v>
      </c>
      <c r="BE137" s="97">
        <v>0</v>
      </c>
      <c r="BF137" s="97">
        <v>0</v>
      </c>
      <c r="BG137" s="96">
        <v>1.2690355329949239</v>
      </c>
      <c r="BH137" s="96">
        <v>1.2690355329949239</v>
      </c>
      <c r="BI137" s="97" t="s">
        <v>333</v>
      </c>
      <c r="CG137" t="s">
        <v>182</v>
      </c>
      <c r="CH137" s="44">
        <v>13.95939086294416</v>
      </c>
      <c r="CI137"/>
      <c r="CJ137" s="34"/>
      <c r="CK137" s="17" t="s">
        <v>181</v>
      </c>
      <c r="CL137" s="17">
        <f t="shared" si="10"/>
        <v>11.421319796954313</v>
      </c>
      <c r="CM137" s="34"/>
      <c r="CN137" s="34"/>
      <c r="CO137" s="34"/>
      <c r="CP137" s="34"/>
      <c r="CQ137" s="34"/>
      <c r="CR137" s="34"/>
      <c r="CS137" s="34"/>
      <c r="CT137" s="34"/>
      <c r="CU137" s="34"/>
      <c r="CV137" s="34"/>
      <c r="CW137" s="34"/>
    </row>
    <row r="138" spans="2:101" x14ac:dyDescent="0.35">
      <c r="B138" s="34">
        <v>136</v>
      </c>
      <c r="C138" s="34">
        <v>2023</v>
      </c>
      <c r="D138" s="34" t="s">
        <v>110</v>
      </c>
      <c r="E138" s="34">
        <v>25</v>
      </c>
      <c r="F138" s="34" t="s">
        <v>78</v>
      </c>
      <c r="G138" s="34" t="s">
        <v>158</v>
      </c>
      <c r="H138" s="34" t="s">
        <v>157</v>
      </c>
      <c r="I138" s="34" t="s">
        <v>85</v>
      </c>
      <c r="J138" s="34" t="s">
        <v>90</v>
      </c>
      <c r="K138" s="34" t="s">
        <v>332</v>
      </c>
      <c r="L138" s="34" t="s">
        <v>178</v>
      </c>
      <c r="M138" s="34" t="s">
        <v>478</v>
      </c>
      <c r="N138" s="95">
        <v>0.45833333333333331</v>
      </c>
      <c r="O138" s="95">
        <v>0.54166666666666663</v>
      </c>
      <c r="P138" s="95" t="s">
        <v>66</v>
      </c>
      <c r="Q138" s="95">
        <v>0.83333333333333337</v>
      </c>
      <c r="R138" s="95" t="s">
        <v>73</v>
      </c>
      <c r="S138" s="95">
        <v>0.875</v>
      </c>
      <c r="T138" s="34" t="s">
        <v>25</v>
      </c>
      <c r="U138" s="34" t="s">
        <v>333</v>
      </c>
      <c r="V138" s="34" t="s">
        <v>43</v>
      </c>
      <c r="W138" s="34" t="s">
        <v>333</v>
      </c>
      <c r="X138" s="34" t="s">
        <v>333</v>
      </c>
      <c r="Y138" s="34" t="s">
        <v>333</v>
      </c>
      <c r="Z138" s="34" t="s">
        <v>25</v>
      </c>
      <c r="AA138" s="34" t="s">
        <v>43</v>
      </c>
      <c r="AB138" s="96">
        <v>0</v>
      </c>
      <c r="AC138" s="34" t="s">
        <v>25</v>
      </c>
      <c r="AD138" s="34" t="s">
        <v>43</v>
      </c>
      <c r="AE138" s="96">
        <v>0</v>
      </c>
      <c r="AF138" s="97">
        <v>7.0000000000000018</v>
      </c>
      <c r="AG138" s="98">
        <v>0</v>
      </c>
      <c r="AH138" s="97">
        <v>0</v>
      </c>
      <c r="AI138" s="98" t="s">
        <v>333</v>
      </c>
      <c r="AJ138" s="97">
        <v>89.999999999999957</v>
      </c>
      <c r="AK138" s="97">
        <v>114.2131979695431</v>
      </c>
      <c r="AL138" s="97" t="s">
        <v>97</v>
      </c>
      <c r="AM138" s="96">
        <v>2.5380710659898478</v>
      </c>
      <c r="AN138" s="96">
        <v>0</v>
      </c>
      <c r="AO138" s="99" t="s">
        <v>333</v>
      </c>
      <c r="AP138" s="99">
        <v>0</v>
      </c>
      <c r="AQ138" s="99" t="s">
        <v>333</v>
      </c>
      <c r="AR138" s="99">
        <v>8.623818</v>
      </c>
      <c r="AS138" s="99">
        <v>10.943931472081218</v>
      </c>
      <c r="AT138" s="100" t="s">
        <v>101</v>
      </c>
      <c r="AU138" s="99">
        <v>41.236858800173074</v>
      </c>
      <c r="AV138" s="99">
        <v>52.331039086514053</v>
      </c>
      <c r="AW138" s="99">
        <v>5.078931274038462</v>
      </c>
      <c r="AX138" s="99">
        <v>6.4453442563939873</v>
      </c>
      <c r="AY138" s="99">
        <v>30.624999999999986</v>
      </c>
      <c r="AZ138" s="99">
        <v>38.864213197969526</v>
      </c>
      <c r="BA138" s="101">
        <v>1764000</v>
      </c>
      <c r="BB138" s="101">
        <v>2238578.6802030457</v>
      </c>
      <c r="BC138" s="102">
        <v>7.3499999999999996E-2</v>
      </c>
      <c r="BD138" s="102">
        <v>9.3274111675126906E-2</v>
      </c>
      <c r="BE138" s="97">
        <v>0</v>
      </c>
      <c r="BF138" s="97">
        <v>0</v>
      </c>
      <c r="BG138" s="96">
        <v>1.2690355329949239</v>
      </c>
      <c r="BH138" s="96">
        <v>1.2690355329949239</v>
      </c>
      <c r="BI138" s="97" t="s">
        <v>333</v>
      </c>
      <c r="CG138" t="s">
        <v>186</v>
      </c>
      <c r="CH138" s="44">
        <v>5.0761421319796955</v>
      </c>
      <c r="CI138"/>
      <c r="CJ138" s="34"/>
      <c r="CK138" s="17" t="s">
        <v>191</v>
      </c>
      <c r="CL138" s="17">
        <f t="shared" si="10"/>
        <v>1.2690355329949239</v>
      </c>
      <c r="CM138" s="34"/>
      <c r="CN138" s="34"/>
      <c r="CO138" s="34"/>
      <c r="CP138" s="34"/>
      <c r="CQ138" s="34"/>
      <c r="CR138" s="34"/>
      <c r="CS138" s="34"/>
      <c r="CT138" s="34"/>
      <c r="CU138" s="34"/>
      <c r="CV138" s="34"/>
      <c r="CW138" s="34"/>
    </row>
    <row r="139" spans="2:101" x14ac:dyDescent="0.35">
      <c r="B139" s="34">
        <v>137</v>
      </c>
      <c r="C139" s="34">
        <v>2023</v>
      </c>
      <c r="D139" s="34" t="s">
        <v>111</v>
      </c>
      <c r="E139" s="34">
        <v>44</v>
      </c>
      <c r="F139" s="34" t="s">
        <v>80</v>
      </c>
      <c r="G139" s="34" t="s">
        <v>158</v>
      </c>
      <c r="H139" s="34" t="s">
        <v>157</v>
      </c>
      <c r="I139" s="34" t="s">
        <v>84</v>
      </c>
      <c r="J139" s="34" t="s">
        <v>90</v>
      </c>
      <c r="K139" s="34" t="s">
        <v>332</v>
      </c>
      <c r="L139" s="34" t="s">
        <v>183</v>
      </c>
      <c r="M139" s="34" t="s">
        <v>478</v>
      </c>
      <c r="N139" s="95">
        <v>0.25</v>
      </c>
      <c r="O139" s="95">
        <v>0.29166666666666669</v>
      </c>
      <c r="P139" s="95" t="s">
        <v>60</v>
      </c>
      <c r="Q139" s="95">
        <v>0.70833333333333337</v>
      </c>
      <c r="R139" s="95" t="s">
        <v>70</v>
      </c>
      <c r="S139" s="95">
        <v>0.75</v>
      </c>
      <c r="T139" s="34" t="s">
        <v>29</v>
      </c>
      <c r="U139" s="34" t="s">
        <v>49</v>
      </c>
      <c r="V139" s="34" t="s">
        <v>44</v>
      </c>
      <c r="W139" s="34" t="s">
        <v>333</v>
      </c>
      <c r="X139" s="34" t="s">
        <v>333</v>
      </c>
      <c r="Y139" s="34" t="s">
        <v>333</v>
      </c>
      <c r="Z139" s="34" t="s">
        <v>29</v>
      </c>
      <c r="AA139" s="34" t="s">
        <v>44</v>
      </c>
      <c r="AB139" s="96">
        <v>0</v>
      </c>
      <c r="AC139" s="34" t="s">
        <v>29</v>
      </c>
      <c r="AD139" s="34" t="s">
        <v>44</v>
      </c>
      <c r="AE139" s="96">
        <v>0</v>
      </c>
      <c r="AF139" s="97">
        <v>10</v>
      </c>
      <c r="AG139" s="98">
        <v>0</v>
      </c>
      <c r="AH139" s="97">
        <v>0</v>
      </c>
      <c r="AI139" s="98" t="s">
        <v>333</v>
      </c>
      <c r="AJ139" s="97">
        <v>59.999999999999986</v>
      </c>
      <c r="AK139" s="97">
        <v>76.142131979695421</v>
      </c>
      <c r="AL139" s="97" t="s">
        <v>96</v>
      </c>
      <c r="AM139" s="96">
        <v>2.5380710659898478</v>
      </c>
      <c r="AN139" s="96">
        <v>0</v>
      </c>
      <c r="AO139" s="99" t="s">
        <v>333</v>
      </c>
      <c r="AP139" s="99">
        <v>0</v>
      </c>
      <c r="AQ139" s="99" t="s">
        <v>333</v>
      </c>
      <c r="AR139" s="99">
        <v>14.202759000000015</v>
      </c>
      <c r="AS139" s="99">
        <v>18.023805837563472</v>
      </c>
      <c r="AT139" s="100" t="s">
        <v>102</v>
      </c>
      <c r="AU139" s="99">
        <v>679.70562545603923</v>
      </c>
      <c r="AV139" s="99">
        <v>862.57059068025285</v>
      </c>
      <c r="AW139" s="99">
        <v>89.222460384615474</v>
      </c>
      <c r="AX139" s="99">
        <v>113.22647256930898</v>
      </c>
      <c r="AY139" s="99">
        <v>20.416666666666661</v>
      </c>
      <c r="AZ139" s="99">
        <v>25.909475465313022</v>
      </c>
      <c r="BA139" s="101">
        <v>1252073.0593607307</v>
      </c>
      <c r="BB139" s="101">
        <v>1588925.2022344298</v>
      </c>
      <c r="BC139" s="102">
        <v>5.2169710806697113E-2</v>
      </c>
      <c r="BD139" s="102">
        <v>6.6205216759767913E-2</v>
      </c>
      <c r="BE139" s="97">
        <v>0</v>
      </c>
      <c r="BF139" s="97">
        <v>0</v>
      </c>
      <c r="BG139" s="96">
        <v>1.2690355329949239</v>
      </c>
      <c r="BH139" s="96">
        <v>1.2690355329949239</v>
      </c>
      <c r="BI139" s="97" t="s">
        <v>333</v>
      </c>
      <c r="CG139" t="s">
        <v>181</v>
      </c>
      <c r="CH139" s="44">
        <v>11.421319796954313</v>
      </c>
      <c r="CI139"/>
      <c r="CJ139" s="34"/>
      <c r="CK139" s="17" t="s">
        <v>180</v>
      </c>
      <c r="CL139" s="17">
        <f t="shared" si="10"/>
        <v>11.421319796954313</v>
      </c>
      <c r="CM139" s="34"/>
      <c r="CN139" s="34"/>
      <c r="CO139" s="34"/>
      <c r="CP139" s="34"/>
      <c r="CQ139" s="34"/>
      <c r="CR139" s="34"/>
      <c r="CS139" s="34"/>
      <c r="CT139" s="34"/>
      <c r="CU139" s="34"/>
      <c r="CV139" s="34"/>
      <c r="CW139" s="34"/>
    </row>
    <row r="140" spans="2:101" x14ac:dyDescent="0.35">
      <c r="B140" s="34">
        <v>138</v>
      </c>
      <c r="C140" s="34">
        <v>2023</v>
      </c>
      <c r="D140" s="34" t="s">
        <v>110</v>
      </c>
      <c r="E140" s="34">
        <v>33</v>
      </c>
      <c r="F140" s="34" t="s">
        <v>79</v>
      </c>
      <c r="G140" s="34" t="s">
        <v>158</v>
      </c>
      <c r="H140" s="34" t="s">
        <v>157</v>
      </c>
      <c r="I140" s="34" t="s">
        <v>86</v>
      </c>
      <c r="J140" s="34" t="s">
        <v>90</v>
      </c>
      <c r="K140" s="34" t="s">
        <v>332</v>
      </c>
      <c r="L140" s="34" t="s">
        <v>173</v>
      </c>
      <c r="M140" s="34" t="s">
        <v>260</v>
      </c>
      <c r="N140" s="95">
        <v>0</v>
      </c>
      <c r="O140" s="95">
        <v>0</v>
      </c>
      <c r="P140" s="95" t="s">
        <v>333</v>
      </c>
      <c r="Q140" s="95">
        <v>0</v>
      </c>
      <c r="R140" s="95" t="s">
        <v>333</v>
      </c>
      <c r="S140" s="95">
        <v>0</v>
      </c>
      <c r="T140" s="34" t="s">
        <v>36</v>
      </c>
      <c r="U140" s="34" t="s">
        <v>333</v>
      </c>
      <c r="V140" s="34" t="s">
        <v>2</v>
      </c>
      <c r="W140" s="34" t="s">
        <v>333</v>
      </c>
      <c r="X140" s="34" t="s">
        <v>333</v>
      </c>
      <c r="Y140" s="34" t="s">
        <v>333</v>
      </c>
      <c r="Z140" s="34" t="s">
        <v>33</v>
      </c>
      <c r="AA140" s="34" t="s">
        <v>46</v>
      </c>
      <c r="AB140" s="96">
        <v>1.2690355329949239</v>
      </c>
      <c r="AC140" s="34" t="s">
        <v>36</v>
      </c>
      <c r="AD140" s="34" t="s">
        <v>2</v>
      </c>
      <c r="AE140" s="96">
        <v>0</v>
      </c>
      <c r="AF140" s="97">
        <v>9.0000000000000018</v>
      </c>
      <c r="AG140" s="98">
        <v>0</v>
      </c>
      <c r="AH140" s="97">
        <v>0</v>
      </c>
      <c r="AI140" s="98" t="s">
        <v>333</v>
      </c>
      <c r="AJ140" s="97">
        <v>0</v>
      </c>
      <c r="AK140" s="97">
        <v>0</v>
      </c>
      <c r="AL140" s="97" t="s">
        <v>95</v>
      </c>
      <c r="AM140" s="96">
        <v>0</v>
      </c>
      <c r="AN140" s="96">
        <v>0</v>
      </c>
      <c r="AO140" s="99" t="s">
        <v>333</v>
      </c>
      <c r="AP140" s="99">
        <v>0</v>
      </c>
      <c r="AQ140" s="99" t="s">
        <v>333</v>
      </c>
      <c r="AR140" s="99">
        <v>0</v>
      </c>
      <c r="AS140" s="99">
        <v>0</v>
      </c>
      <c r="AT140" s="100" t="s">
        <v>99</v>
      </c>
      <c r="AU140" s="99">
        <v>0</v>
      </c>
      <c r="AV140" s="99">
        <v>0</v>
      </c>
      <c r="AW140" s="99">
        <v>0</v>
      </c>
      <c r="AX140" s="99">
        <v>0</v>
      </c>
      <c r="AY140" s="99">
        <v>0</v>
      </c>
      <c r="AZ140" s="99">
        <v>0</v>
      </c>
      <c r="BA140" s="101">
        <v>0</v>
      </c>
      <c r="BB140" s="101">
        <v>0</v>
      </c>
      <c r="BC140" s="102">
        <v>0</v>
      </c>
      <c r="BD140" s="102">
        <v>0</v>
      </c>
      <c r="BE140" s="97">
        <v>0</v>
      </c>
      <c r="BF140" s="97">
        <v>0</v>
      </c>
      <c r="BG140" s="96">
        <v>1.2690355329949239</v>
      </c>
      <c r="BH140" s="96">
        <v>1.2690355329949239</v>
      </c>
      <c r="BI140" s="97" t="s">
        <v>333</v>
      </c>
      <c r="CG140" t="s">
        <v>188</v>
      </c>
      <c r="CH140" s="44">
        <v>2.5380710659898478</v>
      </c>
      <c r="CI140"/>
      <c r="CJ140" s="34"/>
      <c r="CK140" s="17" t="s">
        <v>190</v>
      </c>
      <c r="CL140" s="17">
        <f t="shared" si="10"/>
        <v>1.2690355329949239</v>
      </c>
      <c r="CM140" s="34"/>
      <c r="CN140" s="34"/>
      <c r="CO140" s="34"/>
      <c r="CP140" s="34"/>
      <c r="CQ140" s="34"/>
      <c r="CR140" s="34"/>
      <c r="CS140" s="34"/>
      <c r="CT140" s="34"/>
      <c r="CU140" s="34"/>
      <c r="CV140" s="34"/>
      <c r="CW140" s="34"/>
    </row>
    <row r="141" spans="2:101" x14ac:dyDescent="0.35">
      <c r="B141" s="34">
        <v>139</v>
      </c>
      <c r="C141" s="34">
        <v>2023</v>
      </c>
      <c r="D141" s="34" t="s">
        <v>110</v>
      </c>
      <c r="E141" s="34">
        <v>52</v>
      </c>
      <c r="F141" s="34" t="s">
        <v>81</v>
      </c>
      <c r="G141" s="34" t="s">
        <v>162</v>
      </c>
      <c r="H141" s="34" t="s">
        <v>157</v>
      </c>
      <c r="I141" s="34" t="s">
        <v>85</v>
      </c>
      <c r="J141" s="34" t="s">
        <v>90</v>
      </c>
      <c r="K141" s="34" t="s">
        <v>332</v>
      </c>
      <c r="L141" s="34" t="s">
        <v>173</v>
      </c>
      <c r="M141" s="34" t="s">
        <v>478</v>
      </c>
      <c r="N141" s="95">
        <v>0.35416666666666669</v>
      </c>
      <c r="O141" s="95">
        <v>0.41666666666666669</v>
      </c>
      <c r="P141" s="95" t="s">
        <v>63</v>
      </c>
      <c r="Q141" s="95">
        <v>0.66666666666666663</v>
      </c>
      <c r="R141" s="95" t="s">
        <v>69</v>
      </c>
      <c r="S141" s="95">
        <v>0.83333333333333337</v>
      </c>
      <c r="T141" s="34" t="s">
        <v>25</v>
      </c>
      <c r="U141" s="34" t="s">
        <v>333</v>
      </c>
      <c r="V141" s="34" t="s">
        <v>43</v>
      </c>
      <c r="W141" s="34" t="s">
        <v>155</v>
      </c>
      <c r="X141" s="34" t="s">
        <v>155</v>
      </c>
      <c r="Y141" s="34" t="s">
        <v>333</v>
      </c>
      <c r="Z141" s="34" t="s">
        <v>25</v>
      </c>
      <c r="AA141" s="34" t="s">
        <v>43</v>
      </c>
      <c r="AB141" s="96">
        <v>0</v>
      </c>
      <c r="AC141" s="34" t="s">
        <v>25</v>
      </c>
      <c r="AD141" s="34" t="s">
        <v>43</v>
      </c>
      <c r="AE141" s="96">
        <v>0</v>
      </c>
      <c r="AF141" s="97">
        <v>5.9999999999999982</v>
      </c>
      <c r="AG141" s="98">
        <v>7.5</v>
      </c>
      <c r="AH141" s="97">
        <v>9.5177664974619294</v>
      </c>
      <c r="AI141" s="98" t="s">
        <v>149</v>
      </c>
      <c r="AJ141" s="97">
        <v>165.00000000000006</v>
      </c>
      <c r="AK141" s="97">
        <v>209.39086294416251</v>
      </c>
      <c r="AL141" s="97" t="s">
        <v>98</v>
      </c>
      <c r="AM141" s="96">
        <v>2.5380710659898478</v>
      </c>
      <c r="AN141" s="96">
        <v>2.5380710659898478</v>
      </c>
      <c r="AO141" s="99">
        <v>0.42500000000000004</v>
      </c>
      <c r="AP141" s="99">
        <v>0.53934010152284273</v>
      </c>
      <c r="AQ141" s="99" t="s">
        <v>106</v>
      </c>
      <c r="AR141" s="99">
        <v>14.600259999999992</v>
      </c>
      <c r="AS141" s="99">
        <v>18.528248730964457</v>
      </c>
      <c r="AT141" s="100" t="s">
        <v>102</v>
      </c>
      <c r="AU141" s="99">
        <v>84.728016505528785</v>
      </c>
      <c r="AV141" s="99">
        <v>107.52286358569643</v>
      </c>
      <c r="AW141" s="99">
        <v>10.435512920673071</v>
      </c>
      <c r="AX141" s="99">
        <v>13.243036701361765</v>
      </c>
      <c r="AY141" s="99">
        <v>56.14583333333335</v>
      </c>
      <c r="AZ141" s="99">
        <v>71.251057529610847</v>
      </c>
      <c r="BA141" s="101">
        <v>1372000</v>
      </c>
      <c r="BB141" s="101">
        <v>1741116.7512690355</v>
      </c>
      <c r="BC141" s="102">
        <v>5.7166666666666664E-2</v>
      </c>
      <c r="BD141" s="102">
        <v>7.2546531302876485E-2</v>
      </c>
      <c r="BE141" s="97">
        <v>15</v>
      </c>
      <c r="BF141" s="97">
        <v>19.035532994923859</v>
      </c>
      <c r="BG141" s="96">
        <v>1.2690355329949239</v>
      </c>
      <c r="BH141" s="96">
        <v>1.2690355329949239</v>
      </c>
      <c r="BI141" s="97" t="s">
        <v>333</v>
      </c>
      <c r="CG141" t="s">
        <v>173</v>
      </c>
      <c r="CH141" s="44">
        <v>30.456852791878166</v>
      </c>
      <c r="CI141"/>
      <c r="CJ141" s="34"/>
      <c r="CK141" s="17" t="s">
        <v>187</v>
      </c>
      <c r="CL141" s="17">
        <f t="shared" si="10"/>
        <v>8.8832487309644659</v>
      </c>
      <c r="CM141" s="34"/>
      <c r="CN141" s="34"/>
      <c r="CO141" s="34"/>
      <c r="CP141" s="34"/>
      <c r="CQ141" s="34"/>
      <c r="CR141" s="34"/>
      <c r="CS141" s="34"/>
      <c r="CT141" s="34"/>
      <c r="CU141" s="34"/>
      <c r="CV141" s="34"/>
      <c r="CW141" s="34"/>
    </row>
    <row r="142" spans="2:101" x14ac:dyDescent="0.35">
      <c r="B142" s="34">
        <v>140</v>
      </c>
      <c r="C142" s="34">
        <v>2023</v>
      </c>
      <c r="D142" s="34" t="s">
        <v>110</v>
      </c>
      <c r="E142" s="34">
        <v>26</v>
      </c>
      <c r="F142" s="34" t="s">
        <v>78</v>
      </c>
      <c r="G142" s="34" t="s">
        <v>158</v>
      </c>
      <c r="H142" s="34" t="s">
        <v>157</v>
      </c>
      <c r="I142" s="34" t="s">
        <v>84</v>
      </c>
      <c r="J142" s="34" t="s">
        <v>90</v>
      </c>
      <c r="K142" s="34" t="s">
        <v>332</v>
      </c>
      <c r="L142" s="34" t="s">
        <v>178</v>
      </c>
      <c r="M142" s="34" t="s">
        <v>478</v>
      </c>
      <c r="N142" s="95">
        <v>0.20833333333333334</v>
      </c>
      <c r="O142" s="95">
        <v>0.25</v>
      </c>
      <c r="P142" s="95" t="s">
        <v>59</v>
      </c>
      <c r="Q142" s="95">
        <v>0.58333333333333337</v>
      </c>
      <c r="R142" s="95" t="s">
        <v>67</v>
      </c>
      <c r="S142" s="95">
        <v>0.625</v>
      </c>
      <c r="T142" s="34" t="s">
        <v>29</v>
      </c>
      <c r="U142" s="34" t="s">
        <v>49</v>
      </c>
      <c r="V142" s="34" t="s">
        <v>44</v>
      </c>
      <c r="W142" s="34" t="s">
        <v>333</v>
      </c>
      <c r="X142" s="34" t="s">
        <v>333</v>
      </c>
      <c r="Y142" s="34" t="s">
        <v>333</v>
      </c>
      <c r="Z142" s="34" t="s">
        <v>29</v>
      </c>
      <c r="AA142" s="34" t="s">
        <v>44</v>
      </c>
      <c r="AB142" s="96">
        <v>0</v>
      </c>
      <c r="AC142" s="34" t="s">
        <v>29</v>
      </c>
      <c r="AD142" s="34" t="s">
        <v>44</v>
      </c>
      <c r="AE142" s="96">
        <v>0</v>
      </c>
      <c r="AF142" s="97">
        <v>8</v>
      </c>
      <c r="AG142" s="98">
        <v>0</v>
      </c>
      <c r="AH142" s="97">
        <v>0</v>
      </c>
      <c r="AI142" s="98" t="s">
        <v>333</v>
      </c>
      <c r="AJ142" s="97">
        <v>59.999999999999964</v>
      </c>
      <c r="AK142" s="97">
        <v>76.142131979695392</v>
      </c>
      <c r="AL142" s="97" t="s">
        <v>96</v>
      </c>
      <c r="AM142" s="96">
        <v>2.5380710659898478</v>
      </c>
      <c r="AN142" s="96">
        <v>0</v>
      </c>
      <c r="AO142" s="99" t="s">
        <v>333</v>
      </c>
      <c r="AP142" s="99">
        <v>0</v>
      </c>
      <c r="AQ142" s="99" t="s">
        <v>333</v>
      </c>
      <c r="AR142" s="99">
        <v>8.623818</v>
      </c>
      <c r="AS142" s="99">
        <v>10.943931472081218</v>
      </c>
      <c r="AT142" s="100" t="s">
        <v>101</v>
      </c>
      <c r="AU142" s="99">
        <v>1155.5952826507385</v>
      </c>
      <c r="AV142" s="99">
        <v>1466.4914754450997</v>
      </c>
      <c r="AW142" s="99">
        <v>151.69074738461538</v>
      </c>
      <c r="AX142" s="99">
        <v>192.50094845763374</v>
      </c>
      <c r="AY142" s="99">
        <v>20.416666666666654</v>
      </c>
      <c r="AZ142" s="99">
        <v>25.909475465313012</v>
      </c>
      <c r="BA142" s="101">
        <v>12169452.05479452</v>
      </c>
      <c r="BB142" s="101">
        <v>15443467.074612336</v>
      </c>
      <c r="BC142" s="102">
        <v>0.50706050228310495</v>
      </c>
      <c r="BD142" s="102">
        <v>0.64347779477551392</v>
      </c>
      <c r="BE142" s="97">
        <v>0</v>
      </c>
      <c r="BF142" s="97">
        <v>0</v>
      </c>
      <c r="BG142" s="96">
        <v>1.2690355329949239</v>
      </c>
      <c r="BH142" s="96">
        <v>1.2690355329949239</v>
      </c>
      <c r="BI142" s="97" t="s">
        <v>333</v>
      </c>
      <c r="CG142" t="s">
        <v>180</v>
      </c>
      <c r="CH142" s="44">
        <v>11.421319796954313</v>
      </c>
      <c r="CI142"/>
      <c r="CJ142" s="34"/>
      <c r="CK142" s="17" t="s">
        <v>185</v>
      </c>
      <c r="CL142" s="17">
        <f t="shared" si="10"/>
        <v>6.345177664974619</v>
      </c>
      <c r="CM142" s="34"/>
      <c r="CN142" s="34"/>
      <c r="CO142" s="34"/>
      <c r="CP142" s="34"/>
      <c r="CQ142" s="34"/>
      <c r="CR142" s="34"/>
      <c r="CS142" s="34"/>
      <c r="CT142" s="34"/>
      <c r="CU142" s="34"/>
      <c r="CV142" s="34"/>
      <c r="CW142" s="34"/>
    </row>
    <row r="143" spans="2:101" x14ac:dyDescent="0.35">
      <c r="B143" s="34">
        <v>141</v>
      </c>
      <c r="C143" s="34">
        <v>2023</v>
      </c>
      <c r="D143" s="34" t="s">
        <v>110</v>
      </c>
      <c r="E143" s="34">
        <v>33</v>
      </c>
      <c r="F143" s="34" t="s">
        <v>79</v>
      </c>
      <c r="G143" s="34" t="s">
        <v>158</v>
      </c>
      <c r="H143" s="34" t="s">
        <v>157</v>
      </c>
      <c r="I143" s="34" t="s">
        <v>84</v>
      </c>
      <c r="J143" s="34" t="s">
        <v>90</v>
      </c>
      <c r="K143" s="34" t="s">
        <v>332</v>
      </c>
      <c r="L143" s="34" t="s">
        <v>178</v>
      </c>
      <c r="M143" s="34" t="s">
        <v>478</v>
      </c>
      <c r="N143" s="95">
        <v>0.36458333333333331</v>
      </c>
      <c r="O143" s="95">
        <v>0.375</v>
      </c>
      <c r="P143" s="95" t="s">
        <v>62</v>
      </c>
      <c r="Q143" s="95">
        <v>0.75</v>
      </c>
      <c r="R143" s="95" t="s">
        <v>71</v>
      </c>
      <c r="S143" s="95">
        <v>0.8125</v>
      </c>
      <c r="T143" s="34" t="s">
        <v>29</v>
      </c>
      <c r="U143" s="34" t="s">
        <v>49</v>
      </c>
      <c r="V143" s="34" t="s">
        <v>44</v>
      </c>
      <c r="W143" s="34" t="s">
        <v>33</v>
      </c>
      <c r="X143" s="34" t="s">
        <v>46</v>
      </c>
      <c r="Y143" s="34" t="s">
        <v>48</v>
      </c>
      <c r="Z143" s="34" t="s">
        <v>29</v>
      </c>
      <c r="AA143" s="34" t="s">
        <v>44</v>
      </c>
      <c r="AB143" s="96">
        <v>0</v>
      </c>
      <c r="AC143" s="34" t="s">
        <v>29</v>
      </c>
      <c r="AD143" s="34" t="s">
        <v>44</v>
      </c>
      <c r="AE143" s="96">
        <v>0</v>
      </c>
      <c r="AF143" s="97">
        <v>9</v>
      </c>
      <c r="AG143" s="98">
        <v>10</v>
      </c>
      <c r="AH143" s="97">
        <v>0</v>
      </c>
      <c r="AI143" s="98" t="s">
        <v>149</v>
      </c>
      <c r="AJ143" s="97">
        <v>52.500000000000014</v>
      </c>
      <c r="AK143" s="97">
        <v>0</v>
      </c>
      <c r="AL143" s="97" t="s">
        <v>96</v>
      </c>
      <c r="AM143" s="96">
        <v>0</v>
      </c>
      <c r="AN143" s="96">
        <v>0</v>
      </c>
      <c r="AO143" s="99">
        <v>2.4999999999999996</v>
      </c>
      <c r="AP143" s="99">
        <v>0</v>
      </c>
      <c r="AQ143" s="99" t="s">
        <v>108</v>
      </c>
      <c r="AR143" s="99">
        <v>7.1249447142857196</v>
      </c>
      <c r="AS143" s="99">
        <v>0</v>
      </c>
      <c r="AT143" s="100" t="s">
        <v>101</v>
      </c>
      <c r="AU143" s="99">
        <v>442.67468591464149</v>
      </c>
      <c r="AV143" s="99">
        <v>0</v>
      </c>
      <c r="AW143" s="99">
        <v>58.108279743589812</v>
      </c>
      <c r="AX143" s="99">
        <v>0</v>
      </c>
      <c r="AY143" s="99">
        <v>17.864583333333339</v>
      </c>
      <c r="AZ143" s="99">
        <v>0</v>
      </c>
      <c r="BA143" s="101">
        <v>873721.46118721459</v>
      </c>
      <c r="BB143" s="101">
        <v>0</v>
      </c>
      <c r="BC143" s="102">
        <v>3.6405060882800606E-2</v>
      </c>
      <c r="BD143" s="102">
        <v>0</v>
      </c>
      <c r="BE143" s="97">
        <v>0</v>
      </c>
      <c r="BF143" s="97">
        <v>0</v>
      </c>
      <c r="BG143" s="96">
        <v>0</v>
      </c>
      <c r="BH143" s="96">
        <v>0</v>
      </c>
      <c r="BI143" s="97" t="s">
        <v>151</v>
      </c>
      <c r="CG143" t="s">
        <v>187</v>
      </c>
      <c r="CH143" s="44">
        <v>8.8832487309644659</v>
      </c>
      <c r="CI143"/>
      <c r="CJ143" s="34"/>
      <c r="CK143" s="17" t="s">
        <v>179</v>
      </c>
      <c r="CL143" s="17">
        <f t="shared" si="10"/>
        <v>11.421319796954313</v>
      </c>
      <c r="CM143" s="34"/>
      <c r="CN143" s="34"/>
      <c r="CO143" s="34"/>
      <c r="CP143" s="34"/>
      <c r="CQ143" s="34"/>
      <c r="CR143" s="34"/>
      <c r="CS143" s="34"/>
      <c r="CT143" s="34"/>
      <c r="CU143" s="34"/>
      <c r="CV143" s="34"/>
      <c r="CW143" s="34"/>
    </row>
    <row r="144" spans="2:101" x14ac:dyDescent="0.35">
      <c r="B144" s="34">
        <v>142</v>
      </c>
      <c r="C144" s="34">
        <v>2023</v>
      </c>
      <c r="D144" s="34" t="s">
        <v>110</v>
      </c>
      <c r="E144" s="34">
        <v>36</v>
      </c>
      <c r="F144" s="34" t="s">
        <v>79</v>
      </c>
      <c r="G144" s="34" t="s">
        <v>158</v>
      </c>
      <c r="H144" s="34" t="s">
        <v>157</v>
      </c>
      <c r="I144" s="34" t="s">
        <v>85</v>
      </c>
      <c r="J144" s="34" t="s">
        <v>90</v>
      </c>
      <c r="K144" s="34" t="s">
        <v>332</v>
      </c>
      <c r="L144" s="34" t="s">
        <v>182</v>
      </c>
      <c r="M144" s="34" t="s">
        <v>478</v>
      </c>
      <c r="N144" s="95">
        <v>0.33333333333333331</v>
      </c>
      <c r="O144" s="95">
        <v>0.375</v>
      </c>
      <c r="P144" s="95" t="s">
        <v>62</v>
      </c>
      <c r="Q144" s="95">
        <v>0.75</v>
      </c>
      <c r="R144" s="95" t="s">
        <v>71</v>
      </c>
      <c r="S144" s="95">
        <v>0.79166666666666663</v>
      </c>
      <c r="T144" s="34" t="s">
        <v>33</v>
      </c>
      <c r="U144" s="34" t="s">
        <v>48</v>
      </c>
      <c r="V144" s="34" t="s">
        <v>46</v>
      </c>
      <c r="W144" s="34" t="s">
        <v>333</v>
      </c>
      <c r="X144" s="34" t="s">
        <v>333</v>
      </c>
      <c r="Y144" s="34" t="s">
        <v>333</v>
      </c>
      <c r="Z144" s="34" t="s">
        <v>33</v>
      </c>
      <c r="AA144" s="34" t="s">
        <v>46</v>
      </c>
      <c r="AB144" s="96">
        <v>0</v>
      </c>
      <c r="AC144" s="34" t="s">
        <v>33</v>
      </c>
      <c r="AD144" s="34" t="s">
        <v>46</v>
      </c>
      <c r="AE144" s="96">
        <v>0</v>
      </c>
      <c r="AF144" s="97">
        <v>9</v>
      </c>
      <c r="AG144" s="98">
        <v>0</v>
      </c>
      <c r="AH144" s="97">
        <v>0</v>
      </c>
      <c r="AI144" s="98" t="s">
        <v>333</v>
      </c>
      <c r="AJ144" s="97">
        <v>59.999999999999986</v>
      </c>
      <c r="AK144" s="97">
        <v>76.142131979695421</v>
      </c>
      <c r="AL144" s="97" t="s">
        <v>96</v>
      </c>
      <c r="AM144" s="96">
        <v>2.5380710659898478</v>
      </c>
      <c r="AN144" s="96">
        <v>0</v>
      </c>
      <c r="AO144" s="99" t="s">
        <v>333</v>
      </c>
      <c r="AP144" s="99">
        <v>0</v>
      </c>
      <c r="AQ144" s="99" t="s">
        <v>333</v>
      </c>
      <c r="AR144" s="99">
        <v>5.6228680000000111</v>
      </c>
      <c r="AS144" s="99">
        <v>7.1356192893401156</v>
      </c>
      <c r="AT144" s="100" t="s">
        <v>101</v>
      </c>
      <c r="AU144" s="99">
        <v>0</v>
      </c>
      <c r="AV144" s="99">
        <v>0</v>
      </c>
      <c r="AW144" s="99">
        <v>0</v>
      </c>
      <c r="AX144" s="99">
        <v>0</v>
      </c>
      <c r="AY144" s="99">
        <v>20.416666666666661</v>
      </c>
      <c r="AZ144" s="99">
        <v>25.909475465313022</v>
      </c>
      <c r="BA144" s="101">
        <v>134246.57534246575</v>
      </c>
      <c r="BB144" s="101">
        <v>170363.67429246922</v>
      </c>
      <c r="BC144" s="102">
        <v>5.5936073059360729E-3</v>
      </c>
      <c r="BD144" s="102">
        <v>7.0984864288528848E-3</v>
      </c>
      <c r="BE144" s="97">
        <v>119.99999999999997</v>
      </c>
      <c r="BF144" s="97">
        <v>152.28426395939084</v>
      </c>
      <c r="BG144" s="96">
        <v>0</v>
      </c>
      <c r="BH144" s="96">
        <v>1.2690355329949239</v>
      </c>
      <c r="BI144" s="97" t="s">
        <v>333</v>
      </c>
      <c r="CG144" t="s">
        <v>175</v>
      </c>
      <c r="CH144" s="44">
        <v>19.035532994923855</v>
      </c>
      <c r="CI144"/>
      <c r="CJ144" s="34"/>
      <c r="CK144" s="17" t="s">
        <v>189</v>
      </c>
      <c r="CL144" s="17">
        <f t="shared" si="10"/>
        <v>3.8071065989847717</v>
      </c>
      <c r="CM144" s="34"/>
      <c r="CN144" s="34"/>
      <c r="CO144" s="34"/>
      <c r="CP144" s="34"/>
      <c r="CQ144" s="34"/>
      <c r="CR144" s="34"/>
      <c r="CS144" s="34"/>
      <c r="CT144" s="34"/>
      <c r="CU144" s="34"/>
      <c r="CV144" s="34"/>
      <c r="CW144" s="34"/>
    </row>
    <row r="145" spans="2:101" x14ac:dyDescent="0.35">
      <c r="B145" s="34">
        <v>143</v>
      </c>
      <c r="C145" s="34">
        <v>2023</v>
      </c>
      <c r="D145" s="34" t="s">
        <v>111</v>
      </c>
      <c r="E145" s="34">
        <v>40</v>
      </c>
      <c r="F145" s="34" t="s">
        <v>80</v>
      </c>
      <c r="G145" s="34" t="s">
        <v>160</v>
      </c>
      <c r="H145" s="34" t="s">
        <v>157</v>
      </c>
      <c r="I145" s="34" t="s">
        <v>85</v>
      </c>
      <c r="J145" s="34" t="s">
        <v>90</v>
      </c>
      <c r="K145" s="34" t="s">
        <v>332</v>
      </c>
      <c r="L145" s="34" t="s">
        <v>181</v>
      </c>
      <c r="M145" s="34" t="s">
        <v>478</v>
      </c>
      <c r="N145" s="95">
        <v>0.375</v>
      </c>
      <c r="O145" s="95">
        <v>0.41666666666666669</v>
      </c>
      <c r="P145" s="95" t="s">
        <v>63</v>
      </c>
      <c r="Q145" s="95">
        <v>0.77083333333333337</v>
      </c>
      <c r="R145" s="95" t="s">
        <v>71</v>
      </c>
      <c r="S145" s="95">
        <v>0.81944444444444453</v>
      </c>
      <c r="T145" s="34" t="s">
        <v>25</v>
      </c>
      <c r="U145" s="34" t="s">
        <v>333</v>
      </c>
      <c r="V145" s="34" t="s">
        <v>43</v>
      </c>
      <c r="W145" s="34" t="s">
        <v>155</v>
      </c>
      <c r="X145" s="34" t="s">
        <v>155</v>
      </c>
      <c r="Y145" s="34" t="s">
        <v>333</v>
      </c>
      <c r="Z145" s="34" t="s">
        <v>25</v>
      </c>
      <c r="AA145" s="34" t="s">
        <v>43</v>
      </c>
      <c r="AB145" s="96">
        <v>0</v>
      </c>
      <c r="AC145" s="34" t="s">
        <v>29</v>
      </c>
      <c r="AD145" s="34" t="s">
        <v>44</v>
      </c>
      <c r="AE145" s="96">
        <v>1.2690355329949239</v>
      </c>
      <c r="AF145" s="97">
        <v>8.5</v>
      </c>
      <c r="AG145" s="98">
        <v>15</v>
      </c>
      <c r="AH145" s="97">
        <v>19.035532994923859</v>
      </c>
      <c r="AI145" s="98" t="s">
        <v>104</v>
      </c>
      <c r="AJ145" s="97">
        <v>65.000000000000057</v>
      </c>
      <c r="AK145" s="97">
        <v>82.48730964467012</v>
      </c>
      <c r="AL145" s="97" t="s">
        <v>97</v>
      </c>
      <c r="AM145" s="96">
        <v>2.5380710659898478</v>
      </c>
      <c r="AN145" s="96">
        <v>2.5380710659898478</v>
      </c>
      <c r="AO145" s="99">
        <v>0.84999999999999987</v>
      </c>
      <c r="AP145" s="99">
        <v>1.0786802030456852</v>
      </c>
      <c r="AQ145" s="99" t="s">
        <v>107</v>
      </c>
      <c r="AR145" s="99">
        <v>12.411818000000011</v>
      </c>
      <c r="AS145" s="99">
        <v>15.751038071066004</v>
      </c>
      <c r="AT145" s="100" t="s">
        <v>102</v>
      </c>
      <c r="AU145" s="99">
        <v>69.107015062716414</v>
      </c>
      <c r="AV145" s="99">
        <v>87.699257693802551</v>
      </c>
      <c r="AW145" s="99">
        <v>8.5115547175480852</v>
      </c>
      <c r="AX145" s="99">
        <v>10.801465377599094</v>
      </c>
      <c r="AY145" s="99">
        <v>22.118055555555575</v>
      </c>
      <c r="AZ145" s="99">
        <v>28.068598420755805</v>
      </c>
      <c r="BA145" s="101">
        <v>2450000</v>
      </c>
      <c r="BB145" s="101">
        <v>3109137.0558375637</v>
      </c>
      <c r="BC145" s="102">
        <v>0.10208333333333333</v>
      </c>
      <c r="BD145" s="102">
        <v>0.12954737732656516</v>
      </c>
      <c r="BE145" s="97">
        <v>30</v>
      </c>
      <c r="BF145" s="97">
        <v>38.071065989847718</v>
      </c>
      <c r="BG145" s="96">
        <v>0</v>
      </c>
      <c r="BH145" s="96">
        <v>1.2690355329949239</v>
      </c>
      <c r="BI145" s="97" t="s">
        <v>333</v>
      </c>
      <c r="CG145" t="s">
        <v>191</v>
      </c>
      <c r="CH145" s="44">
        <v>1.2690355329949239</v>
      </c>
      <c r="CI145" s="34"/>
      <c r="CJ145" s="34"/>
      <c r="CK145" s="17" t="s">
        <v>188</v>
      </c>
      <c r="CL145" s="17">
        <f t="shared" si="10"/>
        <v>2.5380710659898478</v>
      </c>
      <c r="CM145" s="34"/>
      <c r="CN145" s="34"/>
      <c r="CO145" s="34"/>
      <c r="CP145" s="34"/>
      <c r="CQ145" s="34"/>
      <c r="CR145" s="34"/>
      <c r="CS145" s="34"/>
      <c r="CT145" s="34"/>
      <c r="CU145" s="34"/>
      <c r="CV145" s="34"/>
      <c r="CW145" s="34"/>
    </row>
    <row r="146" spans="2:101" x14ac:dyDescent="0.35">
      <c r="B146" s="34">
        <v>144</v>
      </c>
      <c r="C146" s="34">
        <v>2023</v>
      </c>
      <c r="D146" s="34" t="s">
        <v>110</v>
      </c>
      <c r="E146" s="34">
        <v>36</v>
      </c>
      <c r="F146" s="34" t="s">
        <v>79</v>
      </c>
      <c r="G146" s="34" t="s">
        <v>158</v>
      </c>
      <c r="H146" s="34" t="s">
        <v>157</v>
      </c>
      <c r="I146" s="34" t="s">
        <v>86</v>
      </c>
      <c r="J146" s="34" t="s">
        <v>91</v>
      </c>
      <c r="K146" s="34" t="s">
        <v>332</v>
      </c>
      <c r="L146" s="34" t="s">
        <v>174</v>
      </c>
      <c r="M146" s="34" t="s">
        <v>478</v>
      </c>
      <c r="N146" s="95">
        <v>0.40625</v>
      </c>
      <c r="O146" s="95">
        <v>0.41666666666666669</v>
      </c>
      <c r="P146" s="95" t="s">
        <v>63</v>
      </c>
      <c r="Q146" s="95">
        <v>0.75</v>
      </c>
      <c r="R146" s="95" t="s">
        <v>71</v>
      </c>
      <c r="S146" s="95">
        <v>0.76041666666666663</v>
      </c>
      <c r="T146" s="34" t="s">
        <v>33</v>
      </c>
      <c r="U146" s="34" t="s">
        <v>48</v>
      </c>
      <c r="V146" s="34" t="s">
        <v>46</v>
      </c>
      <c r="W146" s="34" t="s">
        <v>333</v>
      </c>
      <c r="X146" s="34" t="s">
        <v>333</v>
      </c>
      <c r="Y146" s="34" t="s">
        <v>333</v>
      </c>
      <c r="Z146" s="34" t="s">
        <v>27</v>
      </c>
      <c r="AA146" s="34" t="s">
        <v>44</v>
      </c>
      <c r="AB146" s="96">
        <v>1.2690355329949239</v>
      </c>
      <c r="AC146" s="34" t="s">
        <v>25</v>
      </c>
      <c r="AD146" s="34" t="s">
        <v>43</v>
      </c>
      <c r="AE146" s="96">
        <v>1.2690355329949239</v>
      </c>
      <c r="AF146" s="97">
        <v>8</v>
      </c>
      <c r="AG146" s="98">
        <v>0</v>
      </c>
      <c r="AH146" s="97">
        <v>0</v>
      </c>
      <c r="AI146" s="98" t="s">
        <v>333</v>
      </c>
      <c r="AJ146" s="97">
        <v>14.999999999999986</v>
      </c>
      <c r="AK146" s="97">
        <v>19.035532994923841</v>
      </c>
      <c r="AL146" s="97" t="s">
        <v>95</v>
      </c>
      <c r="AM146" s="96">
        <v>2.5380710659898478</v>
      </c>
      <c r="AN146" s="96">
        <v>0</v>
      </c>
      <c r="AO146" s="99" t="s">
        <v>333</v>
      </c>
      <c r="AP146" s="99">
        <v>0</v>
      </c>
      <c r="AQ146" s="99" t="s">
        <v>333</v>
      </c>
      <c r="AR146" s="99">
        <v>3.7499999999999964</v>
      </c>
      <c r="AS146" s="99">
        <v>4.7588832487309602</v>
      </c>
      <c r="AT146" s="100" t="s">
        <v>100</v>
      </c>
      <c r="AU146" s="99">
        <v>0</v>
      </c>
      <c r="AV146" s="99">
        <v>0</v>
      </c>
      <c r="AW146" s="99">
        <v>0</v>
      </c>
      <c r="AX146" s="99">
        <v>0</v>
      </c>
      <c r="AY146" s="99">
        <v>5.1041666666666616</v>
      </c>
      <c r="AZ146" s="99">
        <v>6.4773688663282512</v>
      </c>
      <c r="BA146" s="101">
        <v>201369.8630136986</v>
      </c>
      <c r="BB146" s="101">
        <v>255545.5114387038</v>
      </c>
      <c r="BC146" s="102">
        <v>4.195205479452054E-3</v>
      </c>
      <c r="BD146" s="102">
        <v>5.3238648216396628E-3</v>
      </c>
      <c r="BE146" s="97">
        <v>29.999999999999972</v>
      </c>
      <c r="BF146" s="97">
        <v>38.071065989847682</v>
      </c>
      <c r="BG146" s="96">
        <v>0</v>
      </c>
      <c r="BH146" s="96">
        <v>1.2690355329949239</v>
      </c>
      <c r="BI146" s="97" t="s">
        <v>333</v>
      </c>
      <c r="CG146" t="s">
        <v>192</v>
      </c>
      <c r="CH146" s="44">
        <v>1.2690355329949239</v>
      </c>
      <c r="CI146" s="34"/>
      <c r="CJ146" s="34"/>
      <c r="CK146" s="17" t="s">
        <v>192</v>
      </c>
      <c r="CL146" s="17">
        <f t="shared" si="10"/>
        <v>1.2690355329949239</v>
      </c>
      <c r="CM146" s="34"/>
      <c r="CN146" s="34"/>
      <c r="CO146" s="34"/>
      <c r="CP146" s="34"/>
      <c r="CQ146" s="34"/>
      <c r="CR146" s="34"/>
      <c r="CS146" s="34"/>
      <c r="CT146" s="34"/>
      <c r="CU146" s="34"/>
      <c r="CV146" s="34"/>
      <c r="CW146" s="34"/>
    </row>
    <row r="147" spans="2:101" x14ac:dyDescent="0.35">
      <c r="B147" s="34">
        <v>145</v>
      </c>
      <c r="C147" s="34">
        <v>2023</v>
      </c>
      <c r="D147" s="34" t="s">
        <v>110</v>
      </c>
      <c r="E147" s="34">
        <v>45</v>
      </c>
      <c r="F147" s="34" t="s">
        <v>80</v>
      </c>
      <c r="G147" s="34" t="s">
        <v>159</v>
      </c>
      <c r="H147" s="34" t="s">
        <v>157</v>
      </c>
      <c r="I147" s="34" t="s">
        <v>85</v>
      </c>
      <c r="J147" s="34" t="s">
        <v>90</v>
      </c>
      <c r="K147" s="34" t="s">
        <v>332</v>
      </c>
      <c r="L147" s="34" t="s">
        <v>178</v>
      </c>
      <c r="M147" s="34" t="s">
        <v>478</v>
      </c>
      <c r="N147" s="95">
        <v>0.29166666666666669</v>
      </c>
      <c r="O147" s="95">
        <v>0.33333333333333331</v>
      </c>
      <c r="P147" s="95" t="s">
        <v>61</v>
      </c>
      <c r="Q147" s="95">
        <v>0.70833333333333337</v>
      </c>
      <c r="R147" s="95" t="s">
        <v>70</v>
      </c>
      <c r="S147" s="95">
        <v>0.75</v>
      </c>
      <c r="T147" s="34" t="s">
        <v>33</v>
      </c>
      <c r="U147" s="34" t="s">
        <v>48</v>
      </c>
      <c r="V147" s="34" t="s">
        <v>46</v>
      </c>
      <c r="W147" s="34" t="s">
        <v>333</v>
      </c>
      <c r="X147" s="34" t="s">
        <v>333</v>
      </c>
      <c r="Y147" s="34" t="s">
        <v>333</v>
      </c>
      <c r="Z147" s="34" t="s">
        <v>28</v>
      </c>
      <c r="AA147" s="34" t="s">
        <v>43</v>
      </c>
      <c r="AB147" s="96">
        <v>1.2690355329949239</v>
      </c>
      <c r="AC147" s="34" t="s">
        <v>33</v>
      </c>
      <c r="AD147" s="34" t="s">
        <v>46</v>
      </c>
      <c r="AE147" s="96">
        <v>0</v>
      </c>
      <c r="AF147" s="97">
        <v>9.0000000000000018</v>
      </c>
      <c r="AG147" s="98">
        <v>0</v>
      </c>
      <c r="AH147" s="97">
        <v>0</v>
      </c>
      <c r="AI147" s="98" t="s">
        <v>333</v>
      </c>
      <c r="AJ147" s="97">
        <v>59.999999999999943</v>
      </c>
      <c r="AK147" s="97">
        <v>76.142131979695364</v>
      </c>
      <c r="AL147" s="97" t="s">
        <v>96</v>
      </c>
      <c r="AM147" s="96">
        <v>2.5380710659898478</v>
      </c>
      <c r="AN147" s="96">
        <v>0</v>
      </c>
      <c r="AO147" s="99" t="s">
        <v>333</v>
      </c>
      <c r="AP147" s="99">
        <v>0</v>
      </c>
      <c r="AQ147" s="99" t="s">
        <v>333</v>
      </c>
      <c r="AR147" s="99">
        <v>8.623818</v>
      </c>
      <c r="AS147" s="99">
        <v>10.943931472081218</v>
      </c>
      <c r="AT147" s="100" t="s">
        <v>101</v>
      </c>
      <c r="AU147" s="99">
        <v>0</v>
      </c>
      <c r="AV147" s="99">
        <v>0</v>
      </c>
      <c r="AW147" s="99">
        <v>0</v>
      </c>
      <c r="AX147" s="99">
        <v>0</v>
      </c>
      <c r="AY147" s="99">
        <v>20.416666666666647</v>
      </c>
      <c r="AZ147" s="99">
        <v>25.909475465313005</v>
      </c>
      <c r="BA147" s="101">
        <v>80547.945205479453</v>
      </c>
      <c r="BB147" s="101">
        <v>102218.20457548155</v>
      </c>
      <c r="BC147" s="102">
        <v>3.3561643835616438E-3</v>
      </c>
      <c r="BD147" s="102">
        <v>4.2590918573117307E-3</v>
      </c>
      <c r="BE147" s="97">
        <v>119.99999999999989</v>
      </c>
      <c r="BF147" s="97">
        <v>152.28426395939073</v>
      </c>
      <c r="BG147" s="96">
        <v>0</v>
      </c>
      <c r="BH147" s="96">
        <v>1.2690355329949239</v>
      </c>
      <c r="BI147" s="97" t="s">
        <v>333</v>
      </c>
      <c r="CG147" t="s">
        <v>204</v>
      </c>
      <c r="CH147" s="44">
        <v>250</v>
      </c>
      <c r="CI147" s="34"/>
      <c r="CJ147" s="34"/>
      <c r="CK147" s="17" t="s">
        <v>193</v>
      </c>
      <c r="CL147" s="17">
        <f t="shared" si="10"/>
        <v>0</v>
      </c>
      <c r="CM147" s="34"/>
      <c r="CN147" s="34"/>
      <c r="CO147" s="34"/>
      <c r="CP147" s="34"/>
      <c r="CQ147" s="34"/>
      <c r="CR147" s="34"/>
      <c r="CS147" s="34"/>
      <c r="CT147" s="34"/>
      <c r="CU147" s="34"/>
      <c r="CV147" s="34"/>
      <c r="CW147" s="34"/>
    </row>
    <row r="148" spans="2:101" x14ac:dyDescent="0.35">
      <c r="B148" s="34">
        <v>146</v>
      </c>
      <c r="C148" s="34">
        <v>2023</v>
      </c>
      <c r="D148" s="34" t="s">
        <v>110</v>
      </c>
      <c r="E148" s="34">
        <v>38</v>
      </c>
      <c r="F148" s="34" t="s">
        <v>79</v>
      </c>
      <c r="G148" s="34" t="s">
        <v>162</v>
      </c>
      <c r="H148" s="34" t="s">
        <v>157</v>
      </c>
      <c r="I148" s="34" t="s">
        <v>85</v>
      </c>
      <c r="J148" s="34" t="s">
        <v>91</v>
      </c>
      <c r="K148" s="34" t="s">
        <v>332</v>
      </c>
      <c r="L148" s="34" t="s">
        <v>174</v>
      </c>
      <c r="M148" s="34" t="s">
        <v>478</v>
      </c>
      <c r="N148" s="95">
        <v>0.29166666666666669</v>
      </c>
      <c r="O148" s="95">
        <v>0.31944444444444448</v>
      </c>
      <c r="P148" s="95" t="s">
        <v>60</v>
      </c>
      <c r="Q148" s="95">
        <v>0.75</v>
      </c>
      <c r="R148" s="95" t="s">
        <v>71</v>
      </c>
      <c r="S148" s="95">
        <v>0.77777777777777779</v>
      </c>
      <c r="T148" s="34" t="s">
        <v>29</v>
      </c>
      <c r="U148" s="34" t="s">
        <v>49</v>
      </c>
      <c r="V148" s="34" t="s">
        <v>44</v>
      </c>
      <c r="W148" s="34" t="s">
        <v>333</v>
      </c>
      <c r="X148" s="34" t="s">
        <v>333</v>
      </c>
      <c r="Y148" s="34" t="s">
        <v>333</v>
      </c>
      <c r="Z148" s="34" t="s">
        <v>29</v>
      </c>
      <c r="AA148" s="34" t="s">
        <v>44</v>
      </c>
      <c r="AB148" s="96">
        <v>0</v>
      </c>
      <c r="AC148" s="34" t="s">
        <v>29</v>
      </c>
      <c r="AD148" s="34" t="s">
        <v>44</v>
      </c>
      <c r="AE148" s="96">
        <v>0</v>
      </c>
      <c r="AF148" s="97">
        <v>10.333333333333332</v>
      </c>
      <c r="AG148" s="98">
        <v>0</v>
      </c>
      <c r="AH148" s="97">
        <v>0</v>
      </c>
      <c r="AI148" s="98" t="s">
        <v>333</v>
      </c>
      <c r="AJ148" s="97">
        <v>40.000000000000014</v>
      </c>
      <c r="AK148" s="97">
        <v>50.761421319796973</v>
      </c>
      <c r="AL148" s="97" t="s">
        <v>96</v>
      </c>
      <c r="AM148" s="96">
        <v>2.5380710659898478</v>
      </c>
      <c r="AN148" s="96">
        <v>0</v>
      </c>
      <c r="AO148" s="99" t="s">
        <v>333</v>
      </c>
      <c r="AP148" s="99">
        <v>0</v>
      </c>
      <c r="AQ148" s="99" t="s">
        <v>333</v>
      </c>
      <c r="AR148" s="99">
        <v>9.6757879999999972</v>
      </c>
      <c r="AS148" s="99">
        <v>12.278918781725885</v>
      </c>
      <c r="AT148" s="100" t="s">
        <v>101</v>
      </c>
      <c r="AU148" s="99">
        <v>926.1140788659485</v>
      </c>
      <c r="AV148" s="99">
        <v>1175.2716736877519</v>
      </c>
      <c r="AW148" s="99">
        <v>121.56759282051279</v>
      </c>
      <c r="AX148" s="99">
        <v>154.27359494988931</v>
      </c>
      <c r="AY148" s="99">
        <v>13.611111111111114</v>
      </c>
      <c r="AZ148" s="99">
        <v>17.272983643542023</v>
      </c>
      <c r="BA148" s="101">
        <v>1651232.876712329</v>
      </c>
      <c r="BB148" s="101">
        <v>2095473.1937973718</v>
      </c>
      <c r="BC148" s="102">
        <v>3.4400684931506852E-2</v>
      </c>
      <c r="BD148" s="102">
        <v>4.3655691537445244E-2</v>
      </c>
      <c r="BE148" s="97">
        <v>0</v>
      </c>
      <c r="BF148" s="97">
        <v>0</v>
      </c>
      <c r="BG148" s="96">
        <v>1.2690355329949239</v>
      </c>
      <c r="BH148" s="96">
        <v>1.2690355329949239</v>
      </c>
      <c r="BI148" s="97" t="s">
        <v>333</v>
      </c>
      <c r="CG148" s="34"/>
      <c r="CH148" s="34"/>
      <c r="CI148" s="34"/>
      <c r="CJ148" s="35"/>
      <c r="CK148" s="35"/>
      <c r="CL148" s="35"/>
      <c r="CM148" s="35"/>
      <c r="CN148" s="35"/>
      <c r="CO148" s="35"/>
      <c r="CP148" s="35"/>
      <c r="CQ148" s="35"/>
      <c r="CR148" s="35"/>
      <c r="CS148" s="35"/>
      <c r="CT148" s="35"/>
      <c r="CU148" s="34"/>
      <c r="CV148" s="34"/>
      <c r="CW148" s="34"/>
    </row>
    <row r="149" spans="2:101" x14ac:dyDescent="0.35">
      <c r="B149" s="34">
        <v>147</v>
      </c>
      <c r="C149" s="34">
        <v>2023</v>
      </c>
      <c r="D149" s="34" t="s">
        <v>110</v>
      </c>
      <c r="E149" s="34">
        <v>25</v>
      </c>
      <c r="F149" s="34" t="s">
        <v>78</v>
      </c>
      <c r="G149" s="34" t="s">
        <v>158</v>
      </c>
      <c r="H149" s="34" t="s">
        <v>157</v>
      </c>
      <c r="I149" s="34" t="s">
        <v>85</v>
      </c>
      <c r="J149" s="34" t="s">
        <v>90</v>
      </c>
      <c r="K149" s="34" t="s">
        <v>332</v>
      </c>
      <c r="L149" s="34" t="s">
        <v>187</v>
      </c>
      <c r="M149" s="34" t="s">
        <v>478</v>
      </c>
      <c r="N149" s="95">
        <v>0.22916666666666666</v>
      </c>
      <c r="O149" s="95">
        <v>0.25694444444444448</v>
      </c>
      <c r="P149" s="95" t="s">
        <v>59</v>
      </c>
      <c r="Q149" s="95">
        <v>0.58333333333333337</v>
      </c>
      <c r="R149" s="95" t="s">
        <v>67</v>
      </c>
      <c r="S149" s="95">
        <v>0.61111111111111105</v>
      </c>
      <c r="T149" s="34" t="s">
        <v>29</v>
      </c>
      <c r="U149" s="34" t="s">
        <v>49</v>
      </c>
      <c r="V149" s="34" t="s">
        <v>44</v>
      </c>
      <c r="W149" s="34" t="s">
        <v>333</v>
      </c>
      <c r="X149" s="34" t="s">
        <v>333</v>
      </c>
      <c r="Y149" s="34" t="s">
        <v>333</v>
      </c>
      <c r="Z149" s="34" t="s">
        <v>29</v>
      </c>
      <c r="AA149" s="34" t="s">
        <v>44</v>
      </c>
      <c r="AB149" s="96">
        <v>0</v>
      </c>
      <c r="AC149" s="34" t="s">
        <v>29</v>
      </c>
      <c r="AD149" s="34" t="s">
        <v>44</v>
      </c>
      <c r="AE149" s="96">
        <v>0</v>
      </c>
      <c r="AF149" s="97">
        <v>7.8333333333333339</v>
      </c>
      <c r="AG149" s="98">
        <v>0</v>
      </c>
      <c r="AH149" s="97">
        <v>0</v>
      </c>
      <c r="AI149" s="98" t="s">
        <v>333</v>
      </c>
      <c r="AJ149" s="97">
        <v>39.999999999999957</v>
      </c>
      <c r="AK149" s="97">
        <v>50.761421319796902</v>
      </c>
      <c r="AL149" s="97" t="s">
        <v>96</v>
      </c>
      <c r="AM149" s="96">
        <v>2.5380710659898478</v>
      </c>
      <c r="AN149" s="96">
        <v>0</v>
      </c>
      <c r="AO149" s="99" t="s">
        <v>333</v>
      </c>
      <c r="AP149" s="99">
        <v>0</v>
      </c>
      <c r="AQ149" s="99" t="s">
        <v>333</v>
      </c>
      <c r="AR149" s="99">
        <v>12.912758000000011</v>
      </c>
      <c r="AS149" s="99">
        <v>16.386748730964481</v>
      </c>
      <c r="AT149" s="100" t="s">
        <v>102</v>
      </c>
      <c r="AU149" s="99">
        <v>1483.1272013139089</v>
      </c>
      <c r="AV149" s="99">
        <v>1882.1411184186661</v>
      </c>
      <c r="AW149" s="99">
        <v>194.68465907692325</v>
      </c>
      <c r="AX149" s="99">
        <v>247.06175009761836</v>
      </c>
      <c r="AY149" s="99">
        <v>13.611111111111098</v>
      </c>
      <c r="AZ149" s="99">
        <v>17.272983643542002</v>
      </c>
      <c r="BA149" s="101">
        <v>2786958.9041095893</v>
      </c>
      <c r="BB149" s="101">
        <v>3536749.8783116615</v>
      </c>
      <c r="BC149" s="102">
        <v>0.11612328767123288</v>
      </c>
      <c r="BD149" s="102">
        <v>0.14736457826298588</v>
      </c>
      <c r="BE149" s="97">
        <v>0</v>
      </c>
      <c r="BF149" s="97">
        <v>0</v>
      </c>
      <c r="BG149" s="96">
        <v>1.2690355329949239</v>
      </c>
      <c r="BH149" s="96">
        <v>1.2690355329949239</v>
      </c>
      <c r="BI149" s="97" t="s">
        <v>333</v>
      </c>
      <c r="CG149" s="42" t="s">
        <v>262</v>
      </c>
      <c r="CH149" t="s">
        <v>313</v>
      </c>
      <c r="CI149" s="35"/>
      <c r="CJ149" s="35"/>
      <c r="CK149" s="15" t="s">
        <v>261</v>
      </c>
      <c r="CL149" s="15" t="s">
        <v>261</v>
      </c>
      <c r="CM149" s="15" t="s">
        <v>4</v>
      </c>
      <c r="CN149" s="35"/>
      <c r="CO149" s="35"/>
      <c r="CP149" s="35"/>
      <c r="CQ149" s="35"/>
      <c r="CR149" s="35"/>
      <c r="CS149" s="35"/>
      <c r="CT149" s="35"/>
      <c r="CU149" s="35"/>
      <c r="CV149" s="35"/>
      <c r="CW149" s="35"/>
    </row>
    <row r="150" spans="2:101" x14ac:dyDescent="0.35">
      <c r="B150" s="34">
        <v>148</v>
      </c>
      <c r="C150" s="34">
        <v>2023</v>
      </c>
      <c r="D150" s="34" t="s">
        <v>110</v>
      </c>
      <c r="E150" s="34">
        <v>32</v>
      </c>
      <c r="F150" s="34" t="s">
        <v>79</v>
      </c>
      <c r="G150" s="34" t="s">
        <v>158</v>
      </c>
      <c r="H150" s="34" t="s">
        <v>157</v>
      </c>
      <c r="I150" s="34" t="s">
        <v>85</v>
      </c>
      <c r="J150" s="34" t="s">
        <v>90</v>
      </c>
      <c r="K150" s="34" t="s">
        <v>332</v>
      </c>
      <c r="L150" s="34" t="s">
        <v>184</v>
      </c>
      <c r="M150" s="34" t="s">
        <v>478</v>
      </c>
      <c r="N150" s="95">
        <v>0.33333333333333331</v>
      </c>
      <c r="O150" s="95">
        <v>0.375</v>
      </c>
      <c r="P150" s="95" t="s">
        <v>62</v>
      </c>
      <c r="Q150" s="95">
        <v>0.75</v>
      </c>
      <c r="R150" s="95" t="s">
        <v>71</v>
      </c>
      <c r="S150" s="95">
        <v>0.79166666666666663</v>
      </c>
      <c r="T150" s="34" t="s">
        <v>33</v>
      </c>
      <c r="U150" s="34" t="s">
        <v>48</v>
      </c>
      <c r="V150" s="34" t="s">
        <v>46</v>
      </c>
      <c r="W150" s="34" t="s">
        <v>333</v>
      </c>
      <c r="X150" s="34" t="s">
        <v>333</v>
      </c>
      <c r="Y150" s="34" t="s">
        <v>333</v>
      </c>
      <c r="Z150" s="34" t="s">
        <v>33</v>
      </c>
      <c r="AA150" s="34" t="s">
        <v>46</v>
      </c>
      <c r="AB150" s="96">
        <v>0</v>
      </c>
      <c r="AC150" s="34" t="s">
        <v>33</v>
      </c>
      <c r="AD150" s="34" t="s">
        <v>46</v>
      </c>
      <c r="AE150" s="96">
        <v>0</v>
      </c>
      <c r="AF150" s="97">
        <v>9</v>
      </c>
      <c r="AG150" s="98">
        <v>0</v>
      </c>
      <c r="AH150" s="97">
        <v>0</v>
      </c>
      <c r="AI150" s="98" t="s">
        <v>333</v>
      </c>
      <c r="AJ150" s="97">
        <v>59.999999999999986</v>
      </c>
      <c r="AK150" s="97">
        <v>76.142131979695421</v>
      </c>
      <c r="AL150" s="97" t="s">
        <v>96</v>
      </c>
      <c r="AM150" s="96">
        <v>2.5380710659898478</v>
      </c>
      <c r="AN150" s="96">
        <v>0</v>
      </c>
      <c r="AO150" s="99" t="s">
        <v>333</v>
      </c>
      <c r="AP150" s="99">
        <v>0</v>
      </c>
      <c r="AQ150" s="99" t="s">
        <v>333</v>
      </c>
      <c r="AR150" s="99">
        <v>14.999999999999996</v>
      </c>
      <c r="AS150" s="99">
        <v>19.035532994923855</v>
      </c>
      <c r="AT150" s="100" t="s">
        <v>102</v>
      </c>
      <c r="AU150" s="99">
        <v>0</v>
      </c>
      <c r="AV150" s="99">
        <v>0</v>
      </c>
      <c r="AW150" s="99">
        <v>0</v>
      </c>
      <c r="AX150" s="99">
        <v>0</v>
      </c>
      <c r="AY150" s="99">
        <v>20.416666666666661</v>
      </c>
      <c r="AZ150" s="99">
        <v>25.909475465313022</v>
      </c>
      <c r="BA150" s="101">
        <v>201369.8630136986</v>
      </c>
      <c r="BB150" s="101">
        <v>255545.5114387038</v>
      </c>
      <c r="BC150" s="102">
        <v>8.3904109589041081E-3</v>
      </c>
      <c r="BD150" s="102">
        <v>1.0647729643279326E-2</v>
      </c>
      <c r="BE150" s="97">
        <v>119.99999999999997</v>
      </c>
      <c r="BF150" s="97">
        <v>152.28426395939084</v>
      </c>
      <c r="BG150" s="96">
        <v>0</v>
      </c>
      <c r="BH150" s="96">
        <v>1.2690355329949239</v>
      </c>
      <c r="BI150" s="97" t="s">
        <v>333</v>
      </c>
      <c r="CG150" t="s">
        <v>260</v>
      </c>
      <c r="CH150" s="44">
        <v>121.82741116751258</v>
      </c>
      <c r="CI150" s="35"/>
      <c r="CJ150" s="35"/>
      <c r="CK150" s="48" t="str">
        <f>CG150</f>
        <v>Lugar de residencia</v>
      </c>
      <c r="CL150" s="48" t="str">
        <f>+CK150</f>
        <v>Lugar de residencia</v>
      </c>
      <c r="CM150" s="48">
        <f>IFERROR(GETPIVOTDATA("Colaboradores",$CG$149,"Sede_Trabajo",CK150),0)</f>
        <v>121.82741116751258</v>
      </c>
      <c r="CN150" s="35"/>
      <c r="CO150" s="35"/>
      <c r="CP150" s="35"/>
      <c r="CQ150" s="35"/>
      <c r="CR150" s="35"/>
      <c r="CS150" s="35"/>
      <c r="CT150" s="35"/>
      <c r="CU150" s="35"/>
      <c r="CV150" s="35"/>
      <c r="CW150" s="35"/>
    </row>
    <row r="151" spans="2:101" x14ac:dyDescent="0.35">
      <c r="B151" s="34">
        <v>149</v>
      </c>
      <c r="C151" s="34">
        <v>2023</v>
      </c>
      <c r="D151" s="34" t="s">
        <v>110</v>
      </c>
      <c r="E151" s="34">
        <v>33</v>
      </c>
      <c r="F151" s="34" t="s">
        <v>79</v>
      </c>
      <c r="G151" s="34" t="s">
        <v>159</v>
      </c>
      <c r="H151" s="34" t="s">
        <v>157</v>
      </c>
      <c r="I151" s="34" t="s">
        <v>85</v>
      </c>
      <c r="J151" s="34" t="s">
        <v>91</v>
      </c>
      <c r="K151" s="34" t="s">
        <v>336</v>
      </c>
      <c r="L151" s="34" t="s">
        <v>176</v>
      </c>
      <c r="M151" s="34" t="s">
        <v>478</v>
      </c>
      <c r="N151" s="95">
        <v>0.22916666666666666</v>
      </c>
      <c r="O151" s="95">
        <v>0.33333333333333331</v>
      </c>
      <c r="P151" s="95" t="s">
        <v>61</v>
      </c>
      <c r="Q151" s="95">
        <v>0.72222222222222221</v>
      </c>
      <c r="R151" s="95" t="s">
        <v>70</v>
      </c>
      <c r="S151" s="95">
        <v>0.8125</v>
      </c>
      <c r="T151" s="34" t="s">
        <v>34</v>
      </c>
      <c r="U151" s="34" t="s">
        <v>333</v>
      </c>
      <c r="V151" s="34" t="s">
        <v>43</v>
      </c>
      <c r="W151" s="34" t="s">
        <v>25</v>
      </c>
      <c r="X151" s="34" t="s">
        <v>43</v>
      </c>
      <c r="Y151" s="34" t="s">
        <v>333</v>
      </c>
      <c r="Z151" s="34" t="s">
        <v>34</v>
      </c>
      <c r="AA151" s="34" t="s">
        <v>43</v>
      </c>
      <c r="AB151" s="96">
        <v>0</v>
      </c>
      <c r="AC151" s="34" t="s">
        <v>34</v>
      </c>
      <c r="AD151" s="34" t="s">
        <v>43</v>
      </c>
      <c r="AE151" s="96">
        <v>0</v>
      </c>
      <c r="AF151" s="97">
        <v>9.3333333333333339</v>
      </c>
      <c r="AG151" s="98">
        <v>20</v>
      </c>
      <c r="AH151" s="97">
        <v>25.380710659898476</v>
      </c>
      <c r="AI151" s="98" t="s">
        <v>104</v>
      </c>
      <c r="AJ151" s="97">
        <v>140</v>
      </c>
      <c r="AK151" s="97">
        <v>177.66497461928935</v>
      </c>
      <c r="AL151" s="97" t="s">
        <v>98</v>
      </c>
      <c r="AM151" s="96">
        <v>2.5380710659898478</v>
      </c>
      <c r="AN151" s="96">
        <v>2.5380710659898478</v>
      </c>
      <c r="AO151" s="99">
        <v>9.1133333333333333</v>
      </c>
      <c r="AP151" s="99">
        <v>11.565143824027073</v>
      </c>
      <c r="AQ151" s="99" t="s">
        <v>109</v>
      </c>
      <c r="AR151" s="99">
        <v>20.284398999999993</v>
      </c>
      <c r="AS151" s="99">
        <v>25.741623096446691</v>
      </c>
      <c r="AT151" s="100" t="s">
        <v>103</v>
      </c>
      <c r="AU151" s="99">
        <v>322.84794071711053</v>
      </c>
      <c r="AV151" s="99">
        <v>409.70550852425197</v>
      </c>
      <c r="AW151" s="99">
        <v>39.763516198284385</v>
      </c>
      <c r="AX151" s="99">
        <v>50.461314972442118</v>
      </c>
      <c r="AY151" s="99">
        <v>47.638888888888893</v>
      </c>
      <c r="AZ151" s="99">
        <v>60.455442752397076</v>
      </c>
      <c r="BA151" s="101">
        <v>5145000</v>
      </c>
      <c r="BB151" s="101">
        <v>6529187.8172588833</v>
      </c>
      <c r="BC151" s="102">
        <v>0.1071875</v>
      </c>
      <c r="BD151" s="102">
        <v>0.1360247461928934</v>
      </c>
      <c r="BE151" s="97">
        <v>0</v>
      </c>
      <c r="BF151" s="97">
        <v>0</v>
      </c>
      <c r="BG151" s="96">
        <v>1.2690355329949239</v>
      </c>
      <c r="BH151" s="96">
        <v>1.2690355329949239</v>
      </c>
      <c r="BI151" s="97" t="s">
        <v>333</v>
      </c>
      <c r="CG151" t="s">
        <v>259</v>
      </c>
      <c r="CH151" s="44">
        <v>2.5380710659898478</v>
      </c>
      <c r="CI151" s="34"/>
      <c r="CJ151" s="34"/>
      <c r="CK151" s="17" t="str">
        <f t="shared" ref="CK151:CK158" si="11">CG151</f>
        <v>Otra*</v>
      </c>
      <c r="CL151" s="17" t="str">
        <f t="shared" ref="CL151:CL153" si="12">+CK151</f>
        <v>Otra*</v>
      </c>
      <c r="CM151" s="17">
        <f t="shared" ref="CM151:CM160" si="13">IFERROR(GETPIVOTDATA("Colaboradores",$CG$149,"Sede_Trabajo",CK151),0)</f>
        <v>2.5380710659898478</v>
      </c>
      <c r="CN151" s="34"/>
      <c r="CO151" s="34"/>
      <c r="CP151" s="34"/>
      <c r="CQ151" s="34"/>
      <c r="CR151" s="34"/>
      <c r="CS151" s="34"/>
      <c r="CT151" s="34"/>
      <c r="CU151" s="34"/>
      <c r="CV151" s="34"/>
      <c r="CW151" s="34"/>
    </row>
    <row r="152" spans="2:101" x14ac:dyDescent="0.35">
      <c r="B152" s="34">
        <v>150</v>
      </c>
      <c r="C152" s="34">
        <v>2023</v>
      </c>
      <c r="D152" s="34" t="s">
        <v>110</v>
      </c>
      <c r="E152" s="34">
        <v>52</v>
      </c>
      <c r="F152" s="34" t="s">
        <v>81</v>
      </c>
      <c r="G152" s="34" t="s">
        <v>160</v>
      </c>
      <c r="H152" s="34" t="s">
        <v>157</v>
      </c>
      <c r="I152" s="34" t="s">
        <v>85</v>
      </c>
      <c r="J152" s="34" t="s">
        <v>90</v>
      </c>
      <c r="K152" s="34" t="s">
        <v>332</v>
      </c>
      <c r="L152" s="34" t="s">
        <v>177</v>
      </c>
      <c r="M152" s="34" t="s">
        <v>478</v>
      </c>
      <c r="N152" s="95">
        <v>0.29166666666666669</v>
      </c>
      <c r="O152" s="95">
        <v>0.33333333333333331</v>
      </c>
      <c r="P152" s="95" t="s">
        <v>61</v>
      </c>
      <c r="Q152" s="95">
        <v>0.75</v>
      </c>
      <c r="R152" s="95" t="s">
        <v>71</v>
      </c>
      <c r="S152" s="95">
        <v>0.79166666666666663</v>
      </c>
      <c r="T152" s="34" t="s">
        <v>29</v>
      </c>
      <c r="U152" s="34" t="s">
        <v>49</v>
      </c>
      <c r="V152" s="34" t="s">
        <v>44</v>
      </c>
      <c r="W152" s="34" t="s">
        <v>333</v>
      </c>
      <c r="X152" s="34" t="s">
        <v>333</v>
      </c>
      <c r="Y152" s="34" t="s">
        <v>333</v>
      </c>
      <c r="Z152" s="34" t="s">
        <v>29</v>
      </c>
      <c r="AA152" s="34" t="s">
        <v>44</v>
      </c>
      <c r="AB152" s="96">
        <v>0</v>
      </c>
      <c r="AC152" s="34" t="s">
        <v>29</v>
      </c>
      <c r="AD152" s="34" t="s">
        <v>44</v>
      </c>
      <c r="AE152" s="96">
        <v>0</v>
      </c>
      <c r="AF152" s="97">
        <v>10</v>
      </c>
      <c r="AG152" s="98">
        <v>0</v>
      </c>
      <c r="AH152" s="97">
        <v>0</v>
      </c>
      <c r="AI152" s="98" t="s">
        <v>333</v>
      </c>
      <c r="AJ152" s="97">
        <v>59.999999999999943</v>
      </c>
      <c r="AK152" s="97">
        <v>76.142131979695364</v>
      </c>
      <c r="AL152" s="97" t="s">
        <v>96</v>
      </c>
      <c r="AM152" s="96">
        <v>2.5380710659898478</v>
      </c>
      <c r="AN152" s="96">
        <v>0</v>
      </c>
      <c r="AO152" s="99" t="s">
        <v>333</v>
      </c>
      <c r="AP152" s="99">
        <v>0</v>
      </c>
      <c r="AQ152" s="99" t="s">
        <v>333</v>
      </c>
      <c r="AR152" s="99">
        <v>10.130378999999991</v>
      </c>
      <c r="AS152" s="99">
        <v>12.855810913705572</v>
      </c>
      <c r="AT152" s="100" t="s">
        <v>102</v>
      </c>
      <c r="AU152" s="99">
        <v>484.81253496603796</v>
      </c>
      <c r="AV152" s="99">
        <v>615.24433371324619</v>
      </c>
      <c r="AW152" s="99">
        <v>63.639560384615322</v>
      </c>
      <c r="AX152" s="99">
        <v>80.760863432252947</v>
      </c>
      <c r="AY152" s="99">
        <v>20.416666666666647</v>
      </c>
      <c r="AZ152" s="99">
        <v>25.909475465313005</v>
      </c>
      <c r="BA152" s="101">
        <v>23873515.981735162</v>
      </c>
      <c r="BB152" s="101">
        <v>30296340.078344114</v>
      </c>
      <c r="BC152" s="102">
        <v>0.99472983257229841</v>
      </c>
      <c r="BD152" s="102">
        <v>1.2623475032643381</v>
      </c>
      <c r="BE152" s="97">
        <v>0</v>
      </c>
      <c r="BF152" s="97">
        <v>0</v>
      </c>
      <c r="BG152" s="96">
        <v>1.2690355329949239</v>
      </c>
      <c r="BH152" s="96">
        <v>1.2690355329949239</v>
      </c>
      <c r="BI152" s="97" t="s">
        <v>333</v>
      </c>
      <c r="CG152" t="s">
        <v>478</v>
      </c>
      <c r="CH152" s="44">
        <v>121.82741116751258</v>
      </c>
      <c r="CI152" s="34"/>
      <c r="CJ152" s="34"/>
      <c r="CK152" s="17" t="str">
        <f t="shared" si="11"/>
        <v>Calle 26 - Sede principal - Av El dorado # 66 - 63 P 5 - Teusaquillo</v>
      </c>
      <c r="CL152" s="17" t="str">
        <f t="shared" si="12"/>
        <v>Calle 26 - Sede principal - Av El dorado # 66 - 63 P 5 - Teusaquillo</v>
      </c>
      <c r="CM152" s="17">
        <f t="shared" si="13"/>
        <v>121.82741116751258</v>
      </c>
      <c r="CN152" s="34"/>
      <c r="CO152" s="34"/>
      <c r="CP152" s="34"/>
      <c r="CQ152" s="34"/>
      <c r="CR152" s="34"/>
      <c r="CS152" s="34"/>
      <c r="CT152" s="34"/>
      <c r="CU152" s="34"/>
      <c r="CV152" s="34"/>
      <c r="CW152" s="34"/>
    </row>
    <row r="153" spans="2:101" x14ac:dyDescent="0.35">
      <c r="B153" s="34">
        <v>151</v>
      </c>
      <c r="C153" s="34">
        <v>2023</v>
      </c>
      <c r="D153" s="34" t="s">
        <v>110</v>
      </c>
      <c r="E153" s="34">
        <v>56</v>
      </c>
      <c r="F153" s="34" t="s">
        <v>81</v>
      </c>
      <c r="G153" s="34" t="s">
        <v>158</v>
      </c>
      <c r="H153" s="34" t="s">
        <v>157</v>
      </c>
      <c r="I153" s="34" t="s">
        <v>85</v>
      </c>
      <c r="J153" s="34" t="s">
        <v>90</v>
      </c>
      <c r="K153" s="34" t="s">
        <v>332</v>
      </c>
      <c r="L153" s="34" t="s">
        <v>181</v>
      </c>
      <c r="M153" s="34" t="s">
        <v>478</v>
      </c>
      <c r="N153" s="95">
        <v>0.20833333333333334</v>
      </c>
      <c r="O153" s="95">
        <v>0.25</v>
      </c>
      <c r="P153" s="95" t="s">
        <v>59</v>
      </c>
      <c r="Q153" s="95">
        <v>0.625</v>
      </c>
      <c r="R153" s="95" t="s">
        <v>68</v>
      </c>
      <c r="S153" s="95">
        <v>0.79166666666666663</v>
      </c>
      <c r="T153" s="34" t="s">
        <v>25</v>
      </c>
      <c r="U153" s="34" t="s">
        <v>333</v>
      </c>
      <c r="V153" s="34" t="s">
        <v>43</v>
      </c>
      <c r="W153" s="34" t="s">
        <v>27</v>
      </c>
      <c r="X153" s="34" t="s">
        <v>44</v>
      </c>
      <c r="Y153" s="34" t="s">
        <v>49</v>
      </c>
      <c r="Z153" s="34" t="s">
        <v>33</v>
      </c>
      <c r="AA153" s="34" t="s">
        <v>46</v>
      </c>
      <c r="AB153" s="96">
        <v>0</v>
      </c>
      <c r="AC153" s="34" t="s">
        <v>25</v>
      </c>
      <c r="AD153" s="34" t="s">
        <v>43</v>
      </c>
      <c r="AE153" s="96">
        <v>0</v>
      </c>
      <c r="AF153" s="97">
        <v>9</v>
      </c>
      <c r="AG153" s="98">
        <v>25</v>
      </c>
      <c r="AH153" s="97">
        <v>0</v>
      </c>
      <c r="AI153" s="98" t="s">
        <v>104</v>
      </c>
      <c r="AJ153" s="97">
        <v>149.99999999999997</v>
      </c>
      <c r="AK153" s="97">
        <v>0</v>
      </c>
      <c r="AL153" s="97" t="s">
        <v>98</v>
      </c>
      <c r="AM153" s="96">
        <v>0</v>
      </c>
      <c r="AN153" s="96">
        <v>0</v>
      </c>
      <c r="AO153" s="99">
        <v>10.112500000000001</v>
      </c>
      <c r="AP153" s="99">
        <v>0</v>
      </c>
      <c r="AQ153" s="99" t="s">
        <v>109</v>
      </c>
      <c r="AR153" s="99">
        <v>12.411818000000011</v>
      </c>
      <c r="AS153" s="99">
        <v>0</v>
      </c>
      <c r="AT153" s="100" t="s">
        <v>102</v>
      </c>
      <c r="AU153" s="99">
        <v>912.52051675542464</v>
      </c>
      <c r="AV153" s="99">
        <v>0</v>
      </c>
      <c r="AW153" s="99">
        <v>119.67187372796477</v>
      </c>
      <c r="AX153" s="99">
        <v>0</v>
      </c>
      <c r="AY153" s="99">
        <v>51.041666666666657</v>
      </c>
      <c r="AZ153" s="99">
        <v>0</v>
      </c>
      <c r="BA153" s="101">
        <v>6125000</v>
      </c>
      <c r="BB153" s="101">
        <v>0</v>
      </c>
      <c r="BC153" s="102">
        <v>0.25520833333333331</v>
      </c>
      <c r="BD153" s="102">
        <v>0</v>
      </c>
      <c r="BE153" s="97">
        <v>0</v>
      </c>
      <c r="BF153" s="97">
        <v>0</v>
      </c>
      <c r="BG153" s="96">
        <v>0</v>
      </c>
      <c r="BH153" s="96">
        <v>0</v>
      </c>
      <c r="BI153" s="97" t="s">
        <v>151</v>
      </c>
      <c r="CG153" t="s">
        <v>479</v>
      </c>
      <c r="CH153" s="44">
        <v>3.8071065989847717</v>
      </c>
      <c r="CI153" s="34"/>
      <c r="CJ153" s="34"/>
      <c r="CK153" s="17" t="str">
        <f t="shared" si="11"/>
        <v>Quinta Camacho  - Sede secundaria - Carrera 11 a # 69 - 43 - Chapinero</v>
      </c>
      <c r="CL153" s="17" t="str">
        <f t="shared" si="12"/>
        <v>Quinta Camacho  - Sede secundaria - Carrera 11 a # 69 - 43 - Chapinero</v>
      </c>
      <c r="CM153" s="17">
        <f t="shared" si="13"/>
        <v>3.8071065989847717</v>
      </c>
      <c r="CN153" s="34"/>
      <c r="CO153" s="34"/>
      <c r="CP153" s="34"/>
      <c r="CQ153" s="34"/>
      <c r="CR153" s="34"/>
      <c r="CS153" s="34"/>
      <c r="CT153" s="34"/>
      <c r="CU153" s="34"/>
      <c r="CV153" s="34"/>
      <c r="CW153" s="34"/>
    </row>
    <row r="154" spans="2:101" x14ac:dyDescent="0.35">
      <c r="B154" s="34">
        <v>152</v>
      </c>
      <c r="C154" s="34">
        <v>2023</v>
      </c>
      <c r="D154" s="34" t="s">
        <v>110</v>
      </c>
      <c r="E154" s="34">
        <v>37</v>
      </c>
      <c r="F154" s="34" t="s">
        <v>79</v>
      </c>
      <c r="G154" s="34" t="s">
        <v>158</v>
      </c>
      <c r="H154" s="34" t="s">
        <v>157</v>
      </c>
      <c r="I154" s="34" t="s">
        <v>84</v>
      </c>
      <c r="J154" s="34" t="s">
        <v>90</v>
      </c>
      <c r="K154" s="34" t="s">
        <v>332</v>
      </c>
      <c r="L154" s="34" t="s">
        <v>178</v>
      </c>
      <c r="M154" s="34" t="s">
        <v>478</v>
      </c>
      <c r="N154" s="95">
        <v>0.33333333333333331</v>
      </c>
      <c r="O154" s="95">
        <v>0.375</v>
      </c>
      <c r="P154" s="95" t="s">
        <v>62</v>
      </c>
      <c r="Q154" s="95">
        <v>0.70833333333333337</v>
      </c>
      <c r="R154" s="95" t="s">
        <v>70</v>
      </c>
      <c r="S154" s="95">
        <v>0.79166666666666663</v>
      </c>
      <c r="T154" s="34" t="s">
        <v>28</v>
      </c>
      <c r="U154" s="34" t="s">
        <v>333</v>
      </c>
      <c r="V154" s="34" t="s">
        <v>43</v>
      </c>
      <c r="W154" s="34" t="s">
        <v>37</v>
      </c>
      <c r="X154" s="34" t="s">
        <v>43</v>
      </c>
      <c r="Y154" s="34" t="s">
        <v>333</v>
      </c>
      <c r="Z154" s="34" t="s">
        <v>33</v>
      </c>
      <c r="AA154" s="34" t="s">
        <v>46</v>
      </c>
      <c r="AB154" s="96">
        <v>1.2690355329949239</v>
      </c>
      <c r="AC154" s="34" t="s">
        <v>33</v>
      </c>
      <c r="AD154" s="34" t="s">
        <v>46</v>
      </c>
      <c r="AE154" s="96">
        <v>1.2690355329949239</v>
      </c>
      <c r="AF154" s="97">
        <v>8</v>
      </c>
      <c r="AG154" s="98">
        <v>25</v>
      </c>
      <c r="AH154" s="97">
        <v>31.725888324873097</v>
      </c>
      <c r="AI154" s="98" t="s">
        <v>104</v>
      </c>
      <c r="AJ154" s="97">
        <v>89.999999999999957</v>
      </c>
      <c r="AK154" s="97">
        <v>114.2131979695431</v>
      </c>
      <c r="AL154" s="97" t="s">
        <v>97</v>
      </c>
      <c r="AM154" s="96">
        <v>2.5380710659898478</v>
      </c>
      <c r="AN154" s="96">
        <v>2.5380710659898478</v>
      </c>
      <c r="AO154" s="99">
        <v>7.5</v>
      </c>
      <c r="AP154" s="99">
        <v>9.5177664974619294</v>
      </c>
      <c r="AQ154" s="99" t="s">
        <v>109</v>
      </c>
      <c r="AR154" s="99">
        <v>8.623818</v>
      </c>
      <c r="AS154" s="99">
        <v>10.943931472081218</v>
      </c>
      <c r="AT154" s="100" t="s">
        <v>101</v>
      </c>
      <c r="AU154" s="99">
        <v>121.18623961682609</v>
      </c>
      <c r="AV154" s="99">
        <v>153.78964418378945</v>
      </c>
      <c r="AW154" s="99">
        <v>15.776434130434781</v>
      </c>
      <c r="AX154" s="99">
        <v>20.020855495475612</v>
      </c>
      <c r="AY154" s="99">
        <v>30.624999999999986</v>
      </c>
      <c r="AZ154" s="99">
        <v>38.864213197969526</v>
      </c>
      <c r="BA154" s="101">
        <v>2058000</v>
      </c>
      <c r="BB154" s="101">
        <v>2611675.1269035535</v>
      </c>
      <c r="BC154" s="102">
        <v>8.5750000000000007E-2</v>
      </c>
      <c r="BD154" s="102">
        <v>0.10881979695431473</v>
      </c>
      <c r="BE154" s="97">
        <v>0</v>
      </c>
      <c r="BF154" s="97">
        <v>0</v>
      </c>
      <c r="BG154" s="96">
        <v>1.2690355329949239</v>
      </c>
      <c r="BH154" s="96">
        <v>1.2690355329949239</v>
      </c>
      <c r="BI154" s="97" t="s">
        <v>333</v>
      </c>
      <c r="CG154" t="s">
        <v>204</v>
      </c>
      <c r="CH154" s="44">
        <v>249.99999999999977</v>
      </c>
      <c r="CI154" s="34"/>
      <c r="CJ154" s="34"/>
      <c r="CK154" s="17"/>
      <c r="CL154" s="17"/>
      <c r="CM154" s="17">
        <f t="shared" si="13"/>
        <v>0</v>
      </c>
      <c r="CN154" s="34"/>
      <c r="CO154" s="34"/>
      <c r="CP154" s="34"/>
      <c r="CQ154" s="34"/>
      <c r="CR154" s="34"/>
      <c r="CS154" s="34"/>
      <c r="CT154" s="34"/>
      <c r="CU154" s="34"/>
      <c r="CV154" s="34"/>
      <c r="CW154" s="34"/>
    </row>
    <row r="155" spans="2:101" x14ac:dyDescent="0.35">
      <c r="B155" s="34">
        <v>153</v>
      </c>
      <c r="C155" s="34">
        <v>2023</v>
      </c>
      <c r="D155" s="34" t="s">
        <v>110</v>
      </c>
      <c r="E155" s="34">
        <v>39</v>
      </c>
      <c r="F155" s="34" t="s">
        <v>79</v>
      </c>
      <c r="G155" s="34" t="s">
        <v>158</v>
      </c>
      <c r="H155" s="34" t="s">
        <v>157</v>
      </c>
      <c r="I155" s="34" t="s">
        <v>85</v>
      </c>
      <c r="J155" s="34" t="s">
        <v>90</v>
      </c>
      <c r="K155" s="34" t="s">
        <v>332</v>
      </c>
      <c r="L155" s="34" t="s">
        <v>178</v>
      </c>
      <c r="M155" s="34" t="s">
        <v>478</v>
      </c>
      <c r="N155" s="95">
        <v>0.25</v>
      </c>
      <c r="O155" s="95">
        <v>0.29166666666666669</v>
      </c>
      <c r="P155" s="95" t="s">
        <v>60</v>
      </c>
      <c r="Q155" s="95">
        <v>0.83333333333333337</v>
      </c>
      <c r="R155" s="95" t="s">
        <v>73</v>
      </c>
      <c r="S155" s="95">
        <v>0.875</v>
      </c>
      <c r="T155" s="34" t="s">
        <v>29</v>
      </c>
      <c r="U155" s="34" t="s">
        <v>49</v>
      </c>
      <c r="V155" s="34" t="s">
        <v>44</v>
      </c>
      <c r="W155" s="34" t="s">
        <v>333</v>
      </c>
      <c r="X155" s="34" t="s">
        <v>333</v>
      </c>
      <c r="Y155" s="34" t="s">
        <v>333</v>
      </c>
      <c r="Z155" s="34" t="s">
        <v>29</v>
      </c>
      <c r="AA155" s="34" t="s">
        <v>44</v>
      </c>
      <c r="AB155" s="96">
        <v>0</v>
      </c>
      <c r="AC155" s="34" t="s">
        <v>29</v>
      </c>
      <c r="AD155" s="34" t="s">
        <v>44</v>
      </c>
      <c r="AE155" s="96">
        <v>0</v>
      </c>
      <c r="AF155" s="97">
        <v>13.000000000000002</v>
      </c>
      <c r="AG155" s="98">
        <v>0</v>
      </c>
      <c r="AH155" s="97">
        <v>0</v>
      </c>
      <c r="AI155" s="98" t="s">
        <v>333</v>
      </c>
      <c r="AJ155" s="97">
        <v>59.999999999999986</v>
      </c>
      <c r="AK155" s="97">
        <v>76.142131979695421</v>
      </c>
      <c r="AL155" s="97" t="s">
        <v>96</v>
      </c>
      <c r="AM155" s="96">
        <v>2.5380710659898478</v>
      </c>
      <c r="AN155" s="96">
        <v>0</v>
      </c>
      <c r="AO155" s="99" t="s">
        <v>333</v>
      </c>
      <c r="AP155" s="99">
        <v>0</v>
      </c>
      <c r="AQ155" s="99" t="s">
        <v>333</v>
      </c>
      <c r="AR155" s="99">
        <v>8.623818</v>
      </c>
      <c r="AS155" s="99">
        <v>10.943931472081218</v>
      </c>
      <c r="AT155" s="100" t="s">
        <v>101</v>
      </c>
      <c r="AU155" s="99">
        <v>825.42520189338461</v>
      </c>
      <c r="AV155" s="99">
        <v>1047.4939110322141</v>
      </c>
      <c r="AW155" s="99">
        <v>108.35053384615385</v>
      </c>
      <c r="AX155" s="99">
        <v>137.50067746973841</v>
      </c>
      <c r="AY155" s="99">
        <v>20.416666666666661</v>
      </c>
      <c r="AZ155" s="99">
        <v>25.909475465313022</v>
      </c>
      <c r="BA155" s="101">
        <v>7376849.3150684936</v>
      </c>
      <c r="BB155" s="101">
        <v>9361483.9023711849</v>
      </c>
      <c r="BC155" s="102">
        <v>0.30736872146118721</v>
      </c>
      <c r="BD155" s="102">
        <v>0.39006182926546601</v>
      </c>
      <c r="BE155" s="97">
        <v>0</v>
      </c>
      <c r="BF155" s="97">
        <v>0</v>
      </c>
      <c r="BG155" s="96">
        <v>1.2690355329949239</v>
      </c>
      <c r="BH155" s="96">
        <v>1.2690355329949239</v>
      </c>
      <c r="BI155" s="97" t="s">
        <v>333</v>
      </c>
      <c r="CG155"/>
      <c r="CH155"/>
      <c r="CI155" s="34"/>
      <c r="CJ155" s="34"/>
      <c r="CK155" s="17">
        <f t="shared" si="11"/>
        <v>0</v>
      </c>
      <c r="CL155" s="17">
        <f t="shared" ref="CL155:CL158" si="14">+CK155</f>
        <v>0</v>
      </c>
      <c r="CM155" s="17">
        <f t="shared" si="13"/>
        <v>0</v>
      </c>
      <c r="CN155" s="34"/>
      <c r="CO155" s="34"/>
      <c r="CP155" s="34"/>
      <c r="CQ155" s="34"/>
      <c r="CR155" s="34"/>
      <c r="CS155" s="34"/>
      <c r="CT155" s="34"/>
      <c r="CU155" s="34"/>
      <c r="CV155" s="34"/>
      <c r="CW155" s="34"/>
    </row>
    <row r="156" spans="2:101" x14ac:dyDescent="0.35">
      <c r="B156" s="34">
        <v>154</v>
      </c>
      <c r="C156" s="34">
        <v>2023</v>
      </c>
      <c r="D156" s="34" t="s">
        <v>110</v>
      </c>
      <c r="E156" s="34">
        <v>35</v>
      </c>
      <c r="F156" s="34" t="s">
        <v>79</v>
      </c>
      <c r="G156" s="34" t="s">
        <v>160</v>
      </c>
      <c r="H156" s="34" t="s">
        <v>157</v>
      </c>
      <c r="I156" s="34" t="s">
        <v>85</v>
      </c>
      <c r="J156" s="34" t="s">
        <v>90</v>
      </c>
      <c r="K156" s="34" t="s">
        <v>332</v>
      </c>
      <c r="L156" s="34" t="s">
        <v>178</v>
      </c>
      <c r="M156" s="34" t="s">
        <v>478</v>
      </c>
      <c r="N156" s="95">
        <v>0.25</v>
      </c>
      <c r="O156" s="95">
        <v>0.29166666666666669</v>
      </c>
      <c r="P156" s="95" t="s">
        <v>60</v>
      </c>
      <c r="Q156" s="95">
        <v>0.70833333333333337</v>
      </c>
      <c r="R156" s="95" t="s">
        <v>70</v>
      </c>
      <c r="S156" s="95">
        <v>0.79166666666666663</v>
      </c>
      <c r="T156" s="34" t="s">
        <v>25</v>
      </c>
      <c r="U156" s="34" t="s">
        <v>333</v>
      </c>
      <c r="V156" s="34" t="s">
        <v>43</v>
      </c>
      <c r="W156" s="34" t="s">
        <v>333</v>
      </c>
      <c r="X156" s="34" t="s">
        <v>333</v>
      </c>
      <c r="Y156" s="34" t="s">
        <v>333</v>
      </c>
      <c r="Z156" s="34" t="s">
        <v>25</v>
      </c>
      <c r="AA156" s="34" t="s">
        <v>43</v>
      </c>
      <c r="AB156" s="96">
        <v>0</v>
      </c>
      <c r="AC156" s="34" t="s">
        <v>25</v>
      </c>
      <c r="AD156" s="34" t="s">
        <v>43</v>
      </c>
      <c r="AE156" s="96">
        <v>0</v>
      </c>
      <c r="AF156" s="97">
        <v>10</v>
      </c>
      <c r="AG156" s="98">
        <v>0</v>
      </c>
      <c r="AH156" s="97">
        <v>0</v>
      </c>
      <c r="AI156" s="98" t="s">
        <v>333</v>
      </c>
      <c r="AJ156" s="97">
        <v>89.999999999999957</v>
      </c>
      <c r="AK156" s="97">
        <v>114.2131979695431</v>
      </c>
      <c r="AL156" s="97" t="s">
        <v>97</v>
      </c>
      <c r="AM156" s="96">
        <v>2.5380710659898478</v>
      </c>
      <c r="AN156" s="96">
        <v>0</v>
      </c>
      <c r="AO156" s="99" t="s">
        <v>333</v>
      </c>
      <c r="AP156" s="99">
        <v>0</v>
      </c>
      <c r="AQ156" s="99" t="s">
        <v>333</v>
      </c>
      <c r="AR156" s="99">
        <v>8.623818</v>
      </c>
      <c r="AS156" s="99">
        <v>10.943931472081218</v>
      </c>
      <c r="AT156" s="100" t="s">
        <v>101</v>
      </c>
      <c r="AU156" s="99">
        <v>41.236858800173074</v>
      </c>
      <c r="AV156" s="99">
        <v>52.331039086514053</v>
      </c>
      <c r="AW156" s="99">
        <v>5.078931274038462</v>
      </c>
      <c r="AX156" s="99">
        <v>6.4453442563939873</v>
      </c>
      <c r="AY156" s="99">
        <v>30.624999999999986</v>
      </c>
      <c r="AZ156" s="99">
        <v>38.864213197969526</v>
      </c>
      <c r="BA156" s="101">
        <v>1156400</v>
      </c>
      <c r="BB156" s="101">
        <v>1467512.69035533</v>
      </c>
      <c r="BC156" s="102">
        <v>4.8183333333333335E-2</v>
      </c>
      <c r="BD156" s="102">
        <v>6.114636209813875E-2</v>
      </c>
      <c r="BE156" s="97">
        <v>0</v>
      </c>
      <c r="BF156" s="97">
        <v>0</v>
      </c>
      <c r="BG156" s="96">
        <v>1.2690355329949239</v>
      </c>
      <c r="BH156" s="96">
        <v>1.2690355329949239</v>
      </c>
      <c r="BI156" s="97" t="s">
        <v>333</v>
      </c>
      <c r="CG156"/>
      <c r="CH156"/>
      <c r="CI156" s="34"/>
      <c r="CJ156" s="34"/>
      <c r="CK156" s="17">
        <f t="shared" si="11"/>
        <v>0</v>
      </c>
      <c r="CL156" s="17">
        <f t="shared" si="14"/>
        <v>0</v>
      </c>
      <c r="CM156" s="17">
        <f t="shared" si="13"/>
        <v>0</v>
      </c>
      <c r="CN156" s="34"/>
      <c r="CO156" s="34"/>
      <c r="CP156" s="34"/>
      <c r="CQ156" s="34"/>
      <c r="CR156" s="34"/>
      <c r="CS156" s="34"/>
      <c r="CT156" s="34"/>
      <c r="CU156" s="34"/>
      <c r="CV156" s="34"/>
      <c r="CW156" s="34"/>
    </row>
    <row r="157" spans="2:101" x14ac:dyDescent="0.35">
      <c r="B157" s="34">
        <v>155</v>
      </c>
      <c r="C157" s="34">
        <v>2023</v>
      </c>
      <c r="D157" s="34" t="s">
        <v>110</v>
      </c>
      <c r="E157" s="34">
        <v>45</v>
      </c>
      <c r="F157" s="34" t="s">
        <v>80</v>
      </c>
      <c r="G157" s="34" t="s">
        <v>160</v>
      </c>
      <c r="H157" s="34" t="s">
        <v>157</v>
      </c>
      <c r="I157" s="34" t="s">
        <v>84</v>
      </c>
      <c r="J157" s="34" t="s">
        <v>90</v>
      </c>
      <c r="K157" s="34" t="s">
        <v>334</v>
      </c>
      <c r="L157" s="34" t="s">
        <v>176</v>
      </c>
      <c r="M157" s="34" t="s">
        <v>478</v>
      </c>
      <c r="N157" s="95">
        <v>0.25</v>
      </c>
      <c r="O157" s="95">
        <v>0.25</v>
      </c>
      <c r="P157" s="95" t="s">
        <v>59</v>
      </c>
      <c r="Q157" s="95">
        <v>0.33333333333333331</v>
      </c>
      <c r="R157" s="95" t="s">
        <v>61</v>
      </c>
      <c r="S157" s="95">
        <v>0.375</v>
      </c>
      <c r="T157" s="34" t="s">
        <v>25</v>
      </c>
      <c r="U157" s="34" t="s">
        <v>333</v>
      </c>
      <c r="V157" s="34" t="s">
        <v>43</v>
      </c>
      <c r="W157" s="34" t="s">
        <v>34</v>
      </c>
      <c r="X157" s="34" t="s">
        <v>43</v>
      </c>
      <c r="Y157" s="34" t="s">
        <v>333</v>
      </c>
      <c r="Z157" s="34" t="s">
        <v>25</v>
      </c>
      <c r="AA157" s="34" t="s">
        <v>43</v>
      </c>
      <c r="AB157" s="96">
        <v>0</v>
      </c>
      <c r="AC157" s="34" t="s">
        <v>25</v>
      </c>
      <c r="AD157" s="34" t="s">
        <v>43</v>
      </c>
      <c r="AE157" s="96">
        <v>0</v>
      </c>
      <c r="AF157" s="97">
        <v>1.9999999999999996</v>
      </c>
      <c r="AG157" s="98">
        <v>15</v>
      </c>
      <c r="AH157" s="97">
        <v>0</v>
      </c>
      <c r="AI157" s="98" t="s">
        <v>104</v>
      </c>
      <c r="AJ157" s="97">
        <v>30.000000000000014</v>
      </c>
      <c r="AK157" s="97">
        <v>0</v>
      </c>
      <c r="AL157" s="97" t="s">
        <v>96</v>
      </c>
      <c r="AM157" s="96">
        <v>0</v>
      </c>
      <c r="AN157" s="96">
        <v>0</v>
      </c>
      <c r="AO157" s="99">
        <v>4.25</v>
      </c>
      <c r="AP157" s="99">
        <v>0</v>
      </c>
      <c r="AQ157" s="99" t="s">
        <v>100</v>
      </c>
      <c r="AR157" s="99">
        <v>11.085000000000006</v>
      </c>
      <c r="AS157" s="99">
        <v>0</v>
      </c>
      <c r="AT157" s="100" t="s">
        <v>102</v>
      </c>
      <c r="AU157" s="99">
        <v>200.13959942185764</v>
      </c>
      <c r="AV157" s="99">
        <v>0</v>
      </c>
      <c r="AW157" s="99">
        <v>24.650162506387034</v>
      </c>
      <c r="AX157" s="99">
        <v>0</v>
      </c>
      <c r="AY157" s="99">
        <v>10.208333333333337</v>
      </c>
      <c r="AZ157" s="99">
        <v>0</v>
      </c>
      <c r="BA157" s="101">
        <v>4459000</v>
      </c>
      <c r="BB157" s="101">
        <v>0</v>
      </c>
      <c r="BC157" s="102">
        <v>0.18579166666666666</v>
      </c>
      <c r="BD157" s="102">
        <v>0</v>
      </c>
      <c r="BE157" s="97">
        <v>0</v>
      </c>
      <c r="BF157" s="97">
        <v>0</v>
      </c>
      <c r="BG157" s="96">
        <v>0</v>
      </c>
      <c r="BH157" s="96">
        <v>0</v>
      </c>
      <c r="BI157" s="97" t="s">
        <v>151</v>
      </c>
      <c r="CG157"/>
      <c r="CH157"/>
      <c r="CI157" s="34"/>
      <c r="CJ157" s="34"/>
      <c r="CK157" s="17">
        <f t="shared" si="11"/>
        <v>0</v>
      </c>
      <c r="CL157" s="17">
        <f t="shared" si="14"/>
        <v>0</v>
      </c>
      <c r="CM157" s="17">
        <f t="shared" si="13"/>
        <v>0</v>
      </c>
      <c r="CN157" s="34"/>
      <c r="CO157" s="34"/>
      <c r="CP157" s="34"/>
      <c r="CQ157" s="34"/>
      <c r="CR157" s="34"/>
      <c r="CS157" s="34"/>
      <c r="CT157" s="34"/>
      <c r="CU157" s="34"/>
      <c r="CV157" s="34"/>
      <c r="CW157" s="34"/>
    </row>
    <row r="158" spans="2:101" x14ac:dyDescent="0.35">
      <c r="B158" s="34">
        <v>156</v>
      </c>
      <c r="C158" s="34">
        <v>2023</v>
      </c>
      <c r="D158" s="34" t="s">
        <v>111</v>
      </c>
      <c r="E158" s="34">
        <v>37</v>
      </c>
      <c r="F158" s="34" t="s">
        <v>79</v>
      </c>
      <c r="G158" s="34" t="s">
        <v>158</v>
      </c>
      <c r="H158" s="34" t="s">
        <v>157</v>
      </c>
      <c r="I158" s="34" t="s">
        <v>84</v>
      </c>
      <c r="J158" s="34" t="s">
        <v>91</v>
      </c>
      <c r="K158" s="34" t="s">
        <v>332</v>
      </c>
      <c r="L158" s="34" t="s">
        <v>177</v>
      </c>
      <c r="M158" s="34" t="s">
        <v>478</v>
      </c>
      <c r="N158" s="95">
        <v>0.33333333333333331</v>
      </c>
      <c r="O158" s="95">
        <v>0.36458333333333331</v>
      </c>
      <c r="P158" s="95" t="s">
        <v>61</v>
      </c>
      <c r="Q158" s="95">
        <v>0.72916666666666663</v>
      </c>
      <c r="R158" s="95" t="s">
        <v>70</v>
      </c>
      <c r="S158" s="95">
        <v>0.77083333333333337</v>
      </c>
      <c r="T158" s="34" t="s">
        <v>29</v>
      </c>
      <c r="U158" s="34" t="s">
        <v>49</v>
      </c>
      <c r="V158" s="34" t="s">
        <v>44</v>
      </c>
      <c r="W158" s="34" t="s">
        <v>333</v>
      </c>
      <c r="X158" s="34" t="s">
        <v>333</v>
      </c>
      <c r="Y158" s="34" t="s">
        <v>333</v>
      </c>
      <c r="Z158" s="34" t="s">
        <v>29</v>
      </c>
      <c r="AA158" s="34" t="s">
        <v>44</v>
      </c>
      <c r="AB158" s="96">
        <v>0</v>
      </c>
      <c r="AC158" s="34" t="s">
        <v>29</v>
      </c>
      <c r="AD158" s="34" t="s">
        <v>44</v>
      </c>
      <c r="AE158" s="96">
        <v>0</v>
      </c>
      <c r="AF158" s="97">
        <v>8.75</v>
      </c>
      <c r="AG158" s="98">
        <v>0</v>
      </c>
      <c r="AH158" s="97">
        <v>0</v>
      </c>
      <c r="AI158" s="98" t="s">
        <v>333</v>
      </c>
      <c r="AJ158" s="97">
        <v>52.500000000000057</v>
      </c>
      <c r="AK158" s="97">
        <v>66.624365482233571</v>
      </c>
      <c r="AL158" s="97" t="s">
        <v>96</v>
      </c>
      <c r="AM158" s="96">
        <v>2.5380710659898478</v>
      </c>
      <c r="AN158" s="96">
        <v>0</v>
      </c>
      <c r="AO158" s="99" t="s">
        <v>333</v>
      </c>
      <c r="AP158" s="99">
        <v>0</v>
      </c>
      <c r="AQ158" s="99" t="s">
        <v>333</v>
      </c>
      <c r="AR158" s="99">
        <v>10.130378999999991</v>
      </c>
      <c r="AS158" s="99">
        <v>12.855810913705572</v>
      </c>
      <c r="AT158" s="100" t="s">
        <v>102</v>
      </c>
      <c r="AU158" s="99">
        <v>969.62506993207592</v>
      </c>
      <c r="AV158" s="99">
        <v>1230.4886674264924</v>
      </c>
      <c r="AW158" s="99">
        <v>127.27912076923064</v>
      </c>
      <c r="AX158" s="99">
        <v>161.52172686450589</v>
      </c>
      <c r="AY158" s="99">
        <v>17.864583333333353</v>
      </c>
      <c r="AZ158" s="99">
        <v>22.670791032148927</v>
      </c>
      <c r="BA158" s="101">
        <v>1132146.1187214612</v>
      </c>
      <c r="BB158" s="101">
        <v>1436733.6531998238</v>
      </c>
      <c r="BC158" s="102">
        <v>2.3586377473363774E-2</v>
      </c>
      <c r="BD158" s="102">
        <v>2.9931951108329663E-2</v>
      </c>
      <c r="BE158" s="97">
        <v>0</v>
      </c>
      <c r="BF158" s="97">
        <v>0</v>
      </c>
      <c r="BG158" s="96">
        <v>1.2690355329949239</v>
      </c>
      <c r="BH158" s="96">
        <v>1.2690355329949239</v>
      </c>
      <c r="BI158" s="97" t="s">
        <v>333</v>
      </c>
      <c r="CG158"/>
      <c r="CH158"/>
      <c r="CI158" s="34"/>
      <c r="CJ158" s="34"/>
      <c r="CK158" s="17">
        <f t="shared" si="11"/>
        <v>0</v>
      </c>
      <c r="CL158" s="17">
        <f t="shared" si="14"/>
        <v>0</v>
      </c>
      <c r="CM158" s="17">
        <f t="shared" si="13"/>
        <v>0</v>
      </c>
      <c r="CN158" s="34"/>
      <c r="CO158" s="34"/>
      <c r="CP158" s="34"/>
      <c r="CQ158" s="34"/>
      <c r="CR158" s="34"/>
      <c r="CS158" s="34"/>
      <c r="CT158" s="34"/>
      <c r="CU158" s="34"/>
      <c r="CV158" s="34"/>
      <c r="CW158" s="34"/>
    </row>
    <row r="159" spans="2:101" x14ac:dyDescent="0.35">
      <c r="B159" s="34">
        <v>157</v>
      </c>
      <c r="C159" s="34">
        <v>2023</v>
      </c>
      <c r="D159" s="34" t="s">
        <v>110</v>
      </c>
      <c r="E159" s="34">
        <v>55</v>
      </c>
      <c r="F159" s="34" t="s">
        <v>81</v>
      </c>
      <c r="G159" s="34" t="s">
        <v>160</v>
      </c>
      <c r="H159" s="34" t="s">
        <v>157</v>
      </c>
      <c r="I159" s="34" t="s">
        <v>85</v>
      </c>
      <c r="J159" s="34" t="s">
        <v>90</v>
      </c>
      <c r="K159" s="34" t="s">
        <v>332</v>
      </c>
      <c r="L159" s="34" t="s">
        <v>173</v>
      </c>
      <c r="M159" s="34" t="s">
        <v>478</v>
      </c>
      <c r="N159" s="95">
        <v>0.33333333333333331</v>
      </c>
      <c r="O159" s="95">
        <v>0.375</v>
      </c>
      <c r="P159" s="95" t="s">
        <v>62</v>
      </c>
      <c r="Q159" s="95">
        <v>0.75</v>
      </c>
      <c r="R159" s="95" t="s">
        <v>71</v>
      </c>
      <c r="S159" s="95">
        <v>0.8125</v>
      </c>
      <c r="T159" s="34" t="s">
        <v>25</v>
      </c>
      <c r="U159" s="34" t="s">
        <v>333</v>
      </c>
      <c r="V159" s="34" t="s">
        <v>43</v>
      </c>
      <c r="W159" s="34" t="s">
        <v>155</v>
      </c>
      <c r="X159" s="34" t="s">
        <v>155</v>
      </c>
      <c r="Y159" s="34" t="s">
        <v>333</v>
      </c>
      <c r="Z159" s="34" t="s">
        <v>25</v>
      </c>
      <c r="AA159" s="34" t="s">
        <v>43</v>
      </c>
      <c r="AB159" s="96">
        <v>0</v>
      </c>
      <c r="AC159" s="34" t="s">
        <v>25</v>
      </c>
      <c r="AD159" s="34" t="s">
        <v>43</v>
      </c>
      <c r="AE159" s="96">
        <v>0</v>
      </c>
      <c r="AF159" s="97">
        <v>9</v>
      </c>
      <c r="AG159" s="98">
        <v>8</v>
      </c>
      <c r="AH159" s="97">
        <v>10.152284263959391</v>
      </c>
      <c r="AI159" s="98" t="s">
        <v>149</v>
      </c>
      <c r="AJ159" s="97">
        <v>75.000000000000014</v>
      </c>
      <c r="AK159" s="97">
        <v>95.177664974619304</v>
      </c>
      <c r="AL159" s="97" t="s">
        <v>97</v>
      </c>
      <c r="AM159" s="96">
        <v>2.5380710659898478</v>
      </c>
      <c r="AN159" s="96">
        <v>2.5380710659898478</v>
      </c>
      <c r="AO159" s="99">
        <v>0.45333333333333337</v>
      </c>
      <c r="AP159" s="99">
        <v>0.57529610829103217</v>
      </c>
      <c r="AQ159" s="99" t="s">
        <v>106</v>
      </c>
      <c r="AR159" s="99">
        <v>14.600259999999992</v>
      </c>
      <c r="AS159" s="99">
        <v>18.528248730964457</v>
      </c>
      <c r="AT159" s="100" t="s">
        <v>102</v>
      </c>
      <c r="AU159" s="99">
        <v>84.558663200240332</v>
      </c>
      <c r="AV159" s="99">
        <v>107.30794822365525</v>
      </c>
      <c r="AW159" s="99">
        <v>10.414654547275637</v>
      </c>
      <c r="AX159" s="99">
        <v>13.216566684359945</v>
      </c>
      <c r="AY159" s="99">
        <v>25.520833333333339</v>
      </c>
      <c r="AZ159" s="99">
        <v>32.386844331641292</v>
      </c>
      <c r="BA159" s="101">
        <v>1445500</v>
      </c>
      <c r="BB159" s="101">
        <v>1834390.8629441625</v>
      </c>
      <c r="BC159" s="102">
        <v>6.0229166666666667E-2</v>
      </c>
      <c r="BD159" s="102">
        <v>7.6432952622673439E-2</v>
      </c>
      <c r="BE159" s="97">
        <v>16</v>
      </c>
      <c r="BF159" s="97">
        <v>20.304568527918782</v>
      </c>
      <c r="BG159" s="96">
        <v>1.2690355329949239</v>
      </c>
      <c r="BH159" s="96">
        <v>1.2690355329949239</v>
      </c>
      <c r="BI159" s="97" t="s">
        <v>333</v>
      </c>
      <c r="CG159"/>
      <c r="CH159"/>
      <c r="CI159" s="34"/>
      <c r="CJ159" s="34"/>
      <c r="CK159" s="17"/>
      <c r="CL159" s="17"/>
      <c r="CM159" s="17">
        <f t="shared" si="13"/>
        <v>0</v>
      </c>
      <c r="CN159" s="34"/>
      <c r="CO159" s="34"/>
      <c r="CP159" s="34"/>
      <c r="CQ159" s="34"/>
      <c r="CR159" s="34"/>
      <c r="CS159" s="34"/>
      <c r="CT159" s="34"/>
      <c r="CU159" s="34"/>
      <c r="CV159" s="34"/>
      <c r="CW159" s="34"/>
    </row>
    <row r="160" spans="2:101" x14ac:dyDescent="0.35">
      <c r="B160" s="34">
        <v>158</v>
      </c>
      <c r="C160" s="34">
        <v>2023</v>
      </c>
      <c r="D160" s="34" t="s">
        <v>110</v>
      </c>
      <c r="E160" s="34">
        <v>48</v>
      </c>
      <c r="F160" s="34" t="s">
        <v>80</v>
      </c>
      <c r="G160" s="34" t="s">
        <v>158</v>
      </c>
      <c r="H160" s="34" t="s">
        <v>157</v>
      </c>
      <c r="I160" s="34" t="s">
        <v>86</v>
      </c>
      <c r="J160" s="34" t="s">
        <v>91</v>
      </c>
      <c r="K160" s="34" t="s">
        <v>332</v>
      </c>
      <c r="L160" s="34" t="s">
        <v>185</v>
      </c>
      <c r="M160" s="34" t="s">
        <v>478</v>
      </c>
      <c r="N160" s="95">
        <v>0.33333333333333331</v>
      </c>
      <c r="O160" s="95">
        <v>0.35416666666666669</v>
      </c>
      <c r="P160" s="95" t="s">
        <v>61</v>
      </c>
      <c r="Q160" s="95">
        <v>0.75</v>
      </c>
      <c r="R160" s="95" t="s">
        <v>71</v>
      </c>
      <c r="S160" s="95">
        <v>0.82291666666666663</v>
      </c>
      <c r="T160" s="34" t="s">
        <v>27</v>
      </c>
      <c r="U160" s="34" t="s">
        <v>49</v>
      </c>
      <c r="V160" s="34" t="s">
        <v>44</v>
      </c>
      <c r="W160" s="34" t="s">
        <v>333</v>
      </c>
      <c r="X160" s="34" t="s">
        <v>333</v>
      </c>
      <c r="Y160" s="34" t="s">
        <v>333</v>
      </c>
      <c r="Z160" s="34" t="s">
        <v>27</v>
      </c>
      <c r="AA160" s="34" t="s">
        <v>44</v>
      </c>
      <c r="AB160" s="96">
        <v>0</v>
      </c>
      <c r="AC160" s="34" t="s">
        <v>27</v>
      </c>
      <c r="AD160" s="34" t="s">
        <v>44</v>
      </c>
      <c r="AE160" s="96">
        <v>0</v>
      </c>
      <c r="AF160" s="97">
        <v>9.5</v>
      </c>
      <c r="AG160" s="98">
        <v>0</v>
      </c>
      <c r="AH160" s="97">
        <v>0</v>
      </c>
      <c r="AI160" s="98" t="s">
        <v>333</v>
      </c>
      <c r="AJ160" s="97">
        <v>67.5</v>
      </c>
      <c r="AK160" s="97">
        <v>0</v>
      </c>
      <c r="AL160" s="97" t="s">
        <v>97</v>
      </c>
      <c r="AM160" s="96">
        <v>0</v>
      </c>
      <c r="AN160" s="96">
        <v>0</v>
      </c>
      <c r="AO160" s="99" t="s">
        <v>333</v>
      </c>
      <c r="AP160" s="99">
        <v>0</v>
      </c>
      <c r="AQ160" s="99" t="s">
        <v>333</v>
      </c>
      <c r="AR160" s="99">
        <v>4.4969639999999913</v>
      </c>
      <c r="AS160" s="99">
        <v>0</v>
      </c>
      <c r="AT160" s="100" t="s">
        <v>100</v>
      </c>
      <c r="AU160" s="99">
        <v>639.48866703679869</v>
      </c>
      <c r="AV160" s="99">
        <v>0</v>
      </c>
      <c r="AW160" s="99">
        <v>83.943327999999823</v>
      </c>
      <c r="AX160" s="99">
        <v>0</v>
      </c>
      <c r="AY160" s="99">
        <v>22.96875</v>
      </c>
      <c r="AZ160" s="99">
        <v>0</v>
      </c>
      <c r="BA160" s="101">
        <v>1494611.8721461189</v>
      </c>
      <c r="BB160" s="101">
        <v>0</v>
      </c>
      <c r="BC160" s="102">
        <v>3.1137747336377478E-2</v>
      </c>
      <c r="BD160" s="102">
        <v>0</v>
      </c>
      <c r="BE160" s="97">
        <v>0</v>
      </c>
      <c r="BF160" s="97">
        <v>0</v>
      </c>
      <c r="BG160" s="96">
        <v>0</v>
      </c>
      <c r="BH160" s="96">
        <v>0</v>
      </c>
      <c r="BI160" s="97" t="s">
        <v>151</v>
      </c>
      <c r="CG160"/>
      <c r="CH160"/>
      <c r="CI160" s="34"/>
      <c r="CJ160" s="34"/>
      <c r="CK160" s="17"/>
      <c r="CL160" s="17"/>
      <c r="CM160" s="17">
        <f t="shared" si="13"/>
        <v>0</v>
      </c>
      <c r="CN160" s="34"/>
      <c r="CO160" s="34"/>
      <c r="CP160" s="34"/>
      <c r="CQ160" s="34"/>
      <c r="CR160" s="34"/>
      <c r="CS160" s="34"/>
      <c r="CT160" s="34"/>
      <c r="CU160" s="34"/>
      <c r="CV160" s="34"/>
      <c r="CW160" s="34"/>
    </row>
    <row r="161" spans="2:103" x14ac:dyDescent="0.35">
      <c r="B161" s="34">
        <v>159</v>
      </c>
      <c r="C161" s="34">
        <v>2023</v>
      </c>
      <c r="D161" s="34" t="s">
        <v>110</v>
      </c>
      <c r="E161" s="34">
        <v>24</v>
      </c>
      <c r="F161" s="34" t="s">
        <v>78</v>
      </c>
      <c r="G161" s="34" t="s">
        <v>158</v>
      </c>
      <c r="H161" s="34" t="s">
        <v>157</v>
      </c>
      <c r="I161" s="34" t="s">
        <v>84</v>
      </c>
      <c r="J161" s="34" t="s">
        <v>91</v>
      </c>
      <c r="K161" s="34" t="s">
        <v>332</v>
      </c>
      <c r="L161" s="34" t="s">
        <v>183</v>
      </c>
      <c r="M161" s="34" t="s">
        <v>478</v>
      </c>
      <c r="N161" s="95">
        <v>0.20833333333333334</v>
      </c>
      <c r="O161" s="95">
        <v>0.25</v>
      </c>
      <c r="P161" s="95" t="s">
        <v>59</v>
      </c>
      <c r="Q161" s="95">
        <v>0.625</v>
      </c>
      <c r="R161" s="95" t="s">
        <v>68</v>
      </c>
      <c r="S161" s="95">
        <v>0.66666666666666663</v>
      </c>
      <c r="T161" s="34" t="s">
        <v>29</v>
      </c>
      <c r="U161" s="34" t="s">
        <v>49</v>
      </c>
      <c r="V161" s="34" t="s">
        <v>44</v>
      </c>
      <c r="W161" s="34" t="s">
        <v>333</v>
      </c>
      <c r="X161" s="34" t="s">
        <v>333</v>
      </c>
      <c r="Y161" s="34" t="s">
        <v>333</v>
      </c>
      <c r="Z161" s="34" t="s">
        <v>29</v>
      </c>
      <c r="AA161" s="34" t="s">
        <v>44</v>
      </c>
      <c r="AB161" s="96">
        <v>0</v>
      </c>
      <c r="AC161" s="34" t="s">
        <v>29</v>
      </c>
      <c r="AD161" s="34" t="s">
        <v>44</v>
      </c>
      <c r="AE161" s="96">
        <v>0</v>
      </c>
      <c r="AF161" s="97">
        <v>9</v>
      </c>
      <c r="AG161" s="98">
        <v>0</v>
      </c>
      <c r="AH161" s="97">
        <v>0</v>
      </c>
      <c r="AI161" s="98" t="s">
        <v>333</v>
      </c>
      <c r="AJ161" s="97">
        <v>59.999999999999964</v>
      </c>
      <c r="AK161" s="97">
        <v>76.142131979695392</v>
      </c>
      <c r="AL161" s="97" t="s">
        <v>96</v>
      </c>
      <c r="AM161" s="96">
        <v>2.5380710659898478</v>
      </c>
      <c r="AN161" s="96">
        <v>0</v>
      </c>
      <c r="AO161" s="99" t="s">
        <v>333</v>
      </c>
      <c r="AP161" s="99">
        <v>0</v>
      </c>
      <c r="AQ161" s="99" t="s">
        <v>333</v>
      </c>
      <c r="AR161" s="99">
        <v>14.202759000000015</v>
      </c>
      <c r="AS161" s="99">
        <v>18.023805837563472</v>
      </c>
      <c r="AT161" s="100" t="s">
        <v>102</v>
      </c>
      <c r="AU161" s="99">
        <v>1903.1757512769098</v>
      </c>
      <c r="AV161" s="99">
        <v>2415.1976539047077</v>
      </c>
      <c r="AW161" s="99">
        <v>249.8228890769233</v>
      </c>
      <c r="AX161" s="99">
        <v>317.0341231940651</v>
      </c>
      <c r="AY161" s="99">
        <v>20.416666666666654</v>
      </c>
      <c r="AZ161" s="99">
        <v>25.909475465313012</v>
      </c>
      <c r="BA161" s="101">
        <v>2083059.3607305936</v>
      </c>
      <c r="BB161" s="101">
        <v>2643476.3461048142</v>
      </c>
      <c r="BC161" s="102">
        <v>4.3397070015220703E-2</v>
      </c>
      <c r="BD161" s="102">
        <v>5.5072423877183634E-2</v>
      </c>
      <c r="BE161" s="97">
        <v>0</v>
      </c>
      <c r="BF161" s="97">
        <v>0</v>
      </c>
      <c r="BG161" s="96">
        <v>1.2690355329949239</v>
      </c>
      <c r="BH161" s="96">
        <v>1.2690355329949239</v>
      </c>
      <c r="BI161" s="97" t="s">
        <v>333</v>
      </c>
      <c r="CG161"/>
      <c r="CH161"/>
      <c r="CI161" s="34"/>
      <c r="CJ161" s="34"/>
      <c r="CK161" s="17"/>
      <c r="CL161" s="17"/>
      <c r="CM161" s="17"/>
      <c r="CN161" s="34"/>
      <c r="CO161" s="34"/>
      <c r="CP161" s="34"/>
      <c r="CQ161" s="34"/>
      <c r="CR161" s="34"/>
      <c r="CS161" s="34"/>
      <c r="CT161" s="34"/>
      <c r="CU161" s="34"/>
      <c r="CV161" s="34"/>
      <c r="CW161" s="34"/>
    </row>
    <row r="162" spans="2:103" x14ac:dyDescent="0.35">
      <c r="B162" s="34">
        <v>160</v>
      </c>
      <c r="C162" s="34">
        <v>2023</v>
      </c>
      <c r="D162" s="34" t="s">
        <v>110</v>
      </c>
      <c r="E162" s="34">
        <v>41</v>
      </c>
      <c r="F162" s="34" t="s">
        <v>80</v>
      </c>
      <c r="G162" s="34" t="s">
        <v>158</v>
      </c>
      <c r="H162" s="34" t="s">
        <v>157</v>
      </c>
      <c r="I162" s="34" t="s">
        <v>85</v>
      </c>
      <c r="J162" s="34" t="s">
        <v>90</v>
      </c>
      <c r="K162" s="34" t="s">
        <v>332</v>
      </c>
      <c r="L162" s="34" t="s">
        <v>177</v>
      </c>
      <c r="M162" s="34" t="s">
        <v>478</v>
      </c>
      <c r="N162" s="95">
        <v>0.33333333333333331</v>
      </c>
      <c r="O162" s="95">
        <v>0.375</v>
      </c>
      <c r="P162" s="95" t="s">
        <v>62</v>
      </c>
      <c r="Q162" s="95">
        <v>0.75</v>
      </c>
      <c r="R162" s="95" t="s">
        <v>71</v>
      </c>
      <c r="S162" s="95">
        <v>0.79166666666666663</v>
      </c>
      <c r="T162" s="34" t="s">
        <v>27</v>
      </c>
      <c r="U162" s="34" t="s">
        <v>49</v>
      </c>
      <c r="V162" s="34" t="s">
        <v>44</v>
      </c>
      <c r="W162" s="34" t="s">
        <v>333</v>
      </c>
      <c r="X162" s="34" t="s">
        <v>333</v>
      </c>
      <c r="Y162" s="34" t="s">
        <v>333</v>
      </c>
      <c r="Z162" s="34" t="s">
        <v>27</v>
      </c>
      <c r="AA162" s="34" t="s">
        <v>44</v>
      </c>
      <c r="AB162" s="96">
        <v>0</v>
      </c>
      <c r="AC162" s="34" t="s">
        <v>27</v>
      </c>
      <c r="AD162" s="34" t="s">
        <v>44</v>
      </c>
      <c r="AE162" s="96">
        <v>0</v>
      </c>
      <c r="AF162" s="97">
        <v>9</v>
      </c>
      <c r="AG162" s="98">
        <v>0</v>
      </c>
      <c r="AH162" s="97">
        <v>0</v>
      </c>
      <c r="AI162" s="98" t="s">
        <v>333</v>
      </c>
      <c r="AJ162" s="97">
        <v>59.999999999999986</v>
      </c>
      <c r="AK162" s="97">
        <v>76.142131979695421</v>
      </c>
      <c r="AL162" s="97" t="s">
        <v>96</v>
      </c>
      <c r="AM162" s="96">
        <v>2.5380710659898478</v>
      </c>
      <c r="AN162" s="96">
        <v>0</v>
      </c>
      <c r="AO162" s="99" t="s">
        <v>333</v>
      </c>
      <c r="AP162" s="99">
        <v>0</v>
      </c>
      <c r="AQ162" s="99" t="s">
        <v>333</v>
      </c>
      <c r="AR162" s="99">
        <v>10.130378999999991</v>
      </c>
      <c r="AS162" s="99">
        <v>12.855810913705572</v>
      </c>
      <c r="AT162" s="100" t="s">
        <v>102</v>
      </c>
      <c r="AU162" s="99">
        <v>2160.8787272771974</v>
      </c>
      <c r="AV162" s="99">
        <v>2742.2318874076109</v>
      </c>
      <c r="AW162" s="99">
        <v>283.65061199999968</v>
      </c>
      <c r="AX162" s="99">
        <v>359.96270558375596</v>
      </c>
      <c r="AY162" s="99">
        <v>20.416666666666661</v>
      </c>
      <c r="AZ162" s="99">
        <v>25.909475465313022</v>
      </c>
      <c r="BA162" s="101">
        <v>1020273.9726027398</v>
      </c>
      <c r="BB162" s="101">
        <v>1294763.9246227662</v>
      </c>
      <c r="BC162" s="102">
        <v>4.2511415525114157E-2</v>
      </c>
      <c r="BD162" s="102">
        <v>5.3948496859281929E-2</v>
      </c>
      <c r="BE162" s="97">
        <v>0</v>
      </c>
      <c r="BF162" s="97">
        <v>0</v>
      </c>
      <c r="BG162" s="96">
        <v>1.2690355329949239</v>
      </c>
      <c r="BH162" s="96">
        <v>1.2690355329949239</v>
      </c>
      <c r="BI162" s="97" t="s">
        <v>333</v>
      </c>
      <c r="CG162"/>
      <c r="CH162"/>
      <c r="CI162" s="34"/>
      <c r="CJ162" s="34"/>
      <c r="CK162" s="17"/>
      <c r="CL162" s="17"/>
      <c r="CM162" s="17"/>
      <c r="CN162" s="34"/>
      <c r="CO162" s="34"/>
      <c r="CP162" s="34"/>
      <c r="CQ162" s="34"/>
      <c r="CR162" s="34"/>
      <c r="CS162" s="34"/>
      <c r="CT162" s="34"/>
      <c r="CU162" s="34"/>
      <c r="CV162" s="34"/>
      <c r="CW162" s="34"/>
    </row>
    <row r="163" spans="2:103" x14ac:dyDescent="0.35">
      <c r="B163" s="34">
        <v>161</v>
      </c>
      <c r="C163" s="34">
        <v>2023</v>
      </c>
      <c r="D163" s="34" t="s">
        <v>110</v>
      </c>
      <c r="E163" s="34">
        <v>48</v>
      </c>
      <c r="F163" s="34" t="s">
        <v>80</v>
      </c>
      <c r="G163" s="34" t="s">
        <v>158</v>
      </c>
      <c r="H163" s="34" t="s">
        <v>157</v>
      </c>
      <c r="I163" s="34" t="s">
        <v>85</v>
      </c>
      <c r="J163" s="34" t="s">
        <v>90</v>
      </c>
      <c r="K163" s="34" t="s">
        <v>332</v>
      </c>
      <c r="L163" s="34" t="s">
        <v>177</v>
      </c>
      <c r="M163" s="34" t="s">
        <v>478</v>
      </c>
      <c r="N163" s="95">
        <v>0.375</v>
      </c>
      <c r="O163" s="95">
        <v>0.41666666666666669</v>
      </c>
      <c r="P163" s="95" t="s">
        <v>63</v>
      </c>
      <c r="Q163" s="95">
        <v>0.83333333333333337</v>
      </c>
      <c r="R163" s="95" t="s">
        <v>73</v>
      </c>
      <c r="S163" s="95">
        <v>0.91666666666666663</v>
      </c>
      <c r="T163" s="34" t="s">
        <v>25</v>
      </c>
      <c r="U163" s="34" t="s">
        <v>333</v>
      </c>
      <c r="V163" s="34" t="s">
        <v>43</v>
      </c>
      <c r="W163" s="34" t="s">
        <v>28</v>
      </c>
      <c r="X163" s="34" t="s">
        <v>43</v>
      </c>
      <c r="Y163" s="34" t="s">
        <v>333</v>
      </c>
      <c r="Z163" s="34" t="s">
        <v>25</v>
      </c>
      <c r="AA163" s="34" t="s">
        <v>43</v>
      </c>
      <c r="AB163" s="96">
        <v>0</v>
      </c>
      <c r="AC163" s="34" t="s">
        <v>25</v>
      </c>
      <c r="AD163" s="34" t="s">
        <v>43</v>
      </c>
      <c r="AE163" s="96">
        <v>0</v>
      </c>
      <c r="AF163" s="97">
        <v>10</v>
      </c>
      <c r="AG163" s="98">
        <v>15</v>
      </c>
      <c r="AH163" s="97">
        <v>19.035532994923859</v>
      </c>
      <c r="AI163" s="98" t="s">
        <v>104</v>
      </c>
      <c r="AJ163" s="97">
        <v>89.999999999999957</v>
      </c>
      <c r="AK163" s="97">
        <v>114.2131979695431</v>
      </c>
      <c r="AL163" s="97" t="s">
        <v>97</v>
      </c>
      <c r="AM163" s="96">
        <v>2.5380710659898478</v>
      </c>
      <c r="AN163" s="96">
        <v>2.5380710659898478</v>
      </c>
      <c r="AO163" s="99">
        <v>4.1500000000000004</v>
      </c>
      <c r="AP163" s="99">
        <v>5.2664974619289344</v>
      </c>
      <c r="AQ163" s="99" t="s">
        <v>100</v>
      </c>
      <c r="AR163" s="99">
        <v>10.130378999999991</v>
      </c>
      <c r="AS163" s="99">
        <v>12.855810913705572</v>
      </c>
      <c r="AT163" s="100" t="s">
        <v>102</v>
      </c>
      <c r="AU163" s="99">
        <v>135.44621675349265</v>
      </c>
      <c r="AV163" s="99">
        <v>171.88606186991453</v>
      </c>
      <c r="AW163" s="99">
        <v>16.682212133398941</v>
      </c>
      <c r="AX163" s="99">
        <v>21.17031996624231</v>
      </c>
      <c r="AY163" s="99">
        <v>30.624999999999986</v>
      </c>
      <c r="AZ163" s="99">
        <v>38.864213197969526</v>
      </c>
      <c r="BA163" s="101">
        <v>1494500</v>
      </c>
      <c r="BB163" s="101">
        <v>1896573.6040609137</v>
      </c>
      <c r="BC163" s="102">
        <v>6.2270833333333331E-2</v>
      </c>
      <c r="BD163" s="102">
        <v>7.9023900169204742E-2</v>
      </c>
      <c r="BE163" s="97">
        <v>0</v>
      </c>
      <c r="BF163" s="97">
        <v>0</v>
      </c>
      <c r="BG163" s="96">
        <v>1.2690355329949239</v>
      </c>
      <c r="BH163" s="96">
        <v>1.2690355329949239</v>
      </c>
      <c r="BI163" s="97" t="s">
        <v>333</v>
      </c>
      <c r="CG163"/>
      <c r="CH163"/>
      <c r="CI163" s="34"/>
      <c r="CJ163" s="34"/>
      <c r="CK163" s="17"/>
      <c r="CL163" s="17"/>
      <c r="CM163" s="17"/>
      <c r="CN163" s="34"/>
      <c r="CO163" s="34"/>
      <c r="CP163" s="34"/>
      <c r="CQ163" s="34"/>
      <c r="CR163" s="34"/>
      <c r="CS163" s="34"/>
      <c r="CT163" s="34"/>
      <c r="CU163" s="34"/>
      <c r="CV163" s="34"/>
      <c r="CW163" s="34"/>
    </row>
    <row r="164" spans="2:103" x14ac:dyDescent="0.35">
      <c r="B164" s="34">
        <v>162</v>
      </c>
      <c r="C164" s="34">
        <v>2023</v>
      </c>
      <c r="D164" s="34" t="s">
        <v>110</v>
      </c>
      <c r="E164" s="34">
        <v>43</v>
      </c>
      <c r="F164" s="34" t="s">
        <v>80</v>
      </c>
      <c r="G164" s="34" t="s">
        <v>158</v>
      </c>
      <c r="H164" s="34" t="s">
        <v>157</v>
      </c>
      <c r="I164" s="34" t="s">
        <v>85</v>
      </c>
      <c r="J164" s="34" t="s">
        <v>90</v>
      </c>
      <c r="K164" s="34" t="s">
        <v>332</v>
      </c>
      <c r="L164" s="34" t="s">
        <v>178</v>
      </c>
      <c r="M164" s="34" t="s">
        <v>478</v>
      </c>
      <c r="N164" s="95">
        <v>0.375</v>
      </c>
      <c r="O164" s="95">
        <v>0.39583333333333331</v>
      </c>
      <c r="P164" s="95" t="s">
        <v>62</v>
      </c>
      <c r="Q164" s="95">
        <v>0.77083333333333337</v>
      </c>
      <c r="R164" s="95" t="s">
        <v>71</v>
      </c>
      <c r="S164" s="95">
        <v>0.8125</v>
      </c>
      <c r="T164" s="34" t="s">
        <v>33</v>
      </c>
      <c r="U164" s="34" t="s">
        <v>48</v>
      </c>
      <c r="V164" s="34" t="s">
        <v>46</v>
      </c>
      <c r="W164" s="34" t="s">
        <v>333</v>
      </c>
      <c r="X164" s="34" t="s">
        <v>333</v>
      </c>
      <c r="Y164" s="34" t="s">
        <v>333</v>
      </c>
      <c r="Z164" s="34" t="s">
        <v>33</v>
      </c>
      <c r="AA164" s="34" t="s">
        <v>46</v>
      </c>
      <c r="AB164" s="96">
        <v>0</v>
      </c>
      <c r="AC164" s="34" t="s">
        <v>33</v>
      </c>
      <c r="AD164" s="34" t="s">
        <v>46</v>
      </c>
      <c r="AE164" s="96">
        <v>0</v>
      </c>
      <c r="AF164" s="97">
        <v>9.0000000000000018</v>
      </c>
      <c r="AG164" s="98">
        <v>0</v>
      </c>
      <c r="AH164" s="97">
        <v>0</v>
      </c>
      <c r="AI164" s="98" t="s">
        <v>333</v>
      </c>
      <c r="AJ164" s="97">
        <v>44.999999999999957</v>
      </c>
      <c r="AK164" s="97">
        <v>57.106598984771523</v>
      </c>
      <c r="AL164" s="97" t="s">
        <v>96</v>
      </c>
      <c r="AM164" s="96">
        <v>2.5380710659898478</v>
      </c>
      <c r="AN164" s="96">
        <v>0</v>
      </c>
      <c r="AO164" s="99" t="s">
        <v>333</v>
      </c>
      <c r="AP164" s="99">
        <v>0</v>
      </c>
      <c r="AQ164" s="99" t="s">
        <v>333</v>
      </c>
      <c r="AR164" s="99">
        <v>8.0619089999999964</v>
      </c>
      <c r="AS164" s="99">
        <v>10.230848984771569</v>
      </c>
      <c r="AT164" s="100" t="s">
        <v>101</v>
      </c>
      <c r="AU164" s="99">
        <v>0</v>
      </c>
      <c r="AV164" s="99">
        <v>0</v>
      </c>
      <c r="AW164" s="99">
        <v>0</v>
      </c>
      <c r="AX164" s="99">
        <v>0</v>
      </c>
      <c r="AY164" s="99">
        <v>15.312499999999986</v>
      </c>
      <c r="AZ164" s="99">
        <v>19.432106598984753</v>
      </c>
      <c r="BA164" s="101">
        <v>483287.67123287672</v>
      </c>
      <c r="BB164" s="101">
        <v>613309.2274528892</v>
      </c>
      <c r="BC164" s="102">
        <v>2.0136986301369862E-2</v>
      </c>
      <c r="BD164" s="102">
        <v>2.5554551143870383E-2</v>
      </c>
      <c r="BE164" s="97">
        <v>89.999999999999915</v>
      </c>
      <c r="BF164" s="97">
        <v>114.21319796954305</v>
      </c>
      <c r="BG164" s="96">
        <v>0</v>
      </c>
      <c r="BH164" s="96">
        <v>1.2690355329949239</v>
      </c>
      <c r="BI164" s="97" t="s">
        <v>333</v>
      </c>
      <c r="CG164"/>
      <c r="CH164"/>
      <c r="CI164" s="34"/>
      <c r="CJ164" s="34"/>
      <c r="CK164" s="17"/>
      <c r="CL164" s="17"/>
      <c r="CM164" s="17"/>
      <c r="CN164" s="34"/>
      <c r="CO164" s="34"/>
      <c r="CP164" s="34"/>
      <c r="CQ164" s="34"/>
      <c r="CR164" s="34"/>
      <c r="CS164" s="34"/>
      <c r="CT164" s="34"/>
      <c r="CU164" s="34"/>
      <c r="CV164" s="34"/>
      <c r="CW164" s="34"/>
    </row>
    <row r="165" spans="2:103" x14ac:dyDescent="0.35">
      <c r="B165" s="34">
        <v>163</v>
      </c>
      <c r="C165" s="34">
        <v>2023</v>
      </c>
      <c r="D165" s="34" t="s">
        <v>110</v>
      </c>
      <c r="E165" s="34">
        <v>51</v>
      </c>
      <c r="F165" s="34" t="s">
        <v>81</v>
      </c>
      <c r="G165" s="34" t="s">
        <v>158</v>
      </c>
      <c r="H165" s="34" t="s">
        <v>157</v>
      </c>
      <c r="I165" s="34" t="s">
        <v>84</v>
      </c>
      <c r="J165" s="34" t="s">
        <v>90</v>
      </c>
      <c r="K165" s="34" t="s">
        <v>332</v>
      </c>
      <c r="L165" s="34" t="s">
        <v>184</v>
      </c>
      <c r="M165" s="34" t="s">
        <v>478</v>
      </c>
      <c r="N165" s="95">
        <v>0.33333333333333331</v>
      </c>
      <c r="O165" s="95">
        <v>0.375</v>
      </c>
      <c r="P165" s="95" t="s">
        <v>62</v>
      </c>
      <c r="Q165" s="95">
        <v>0.70833333333333337</v>
      </c>
      <c r="R165" s="95" t="s">
        <v>70</v>
      </c>
      <c r="S165" s="95">
        <v>0.75</v>
      </c>
      <c r="T165" s="34" t="s">
        <v>28</v>
      </c>
      <c r="U165" s="34" t="s">
        <v>333</v>
      </c>
      <c r="V165" s="34" t="s">
        <v>43</v>
      </c>
      <c r="W165" s="34" t="s">
        <v>333</v>
      </c>
      <c r="X165" s="34" t="s">
        <v>333</v>
      </c>
      <c r="Y165" s="34" t="s">
        <v>333</v>
      </c>
      <c r="Z165" s="34" t="s">
        <v>28</v>
      </c>
      <c r="AA165" s="34" t="s">
        <v>43</v>
      </c>
      <c r="AB165" s="96">
        <v>0</v>
      </c>
      <c r="AC165" s="34" t="s">
        <v>28</v>
      </c>
      <c r="AD165" s="34" t="s">
        <v>43</v>
      </c>
      <c r="AE165" s="96">
        <v>0</v>
      </c>
      <c r="AF165" s="97">
        <v>8</v>
      </c>
      <c r="AG165" s="98">
        <v>0</v>
      </c>
      <c r="AH165" s="97">
        <v>0</v>
      </c>
      <c r="AI165" s="98" t="s">
        <v>333</v>
      </c>
      <c r="AJ165" s="97">
        <v>59.999999999999986</v>
      </c>
      <c r="AK165" s="97">
        <v>76.142131979695421</v>
      </c>
      <c r="AL165" s="97" t="s">
        <v>96</v>
      </c>
      <c r="AM165" s="96">
        <v>2.5380710659898478</v>
      </c>
      <c r="AN165" s="96">
        <v>0</v>
      </c>
      <c r="AO165" s="99" t="s">
        <v>333</v>
      </c>
      <c r="AP165" s="99">
        <v>0</v>
      </c>
      <c r="AQ165" s="99" t="s">
        <v>333</v>
      </c>
      <c r="AR165" s="99">
        <v>16.599999999999994</v>
      </c>
      <c r="AS165" s="99">
        <v>21.065989847715731</v>
      </c>
      <c r="AT165" s="100" t="s">
        <v>103</v>
      </c>
      <c r="AU165" s="99">
        <v>398.80176811594185</v>
      </c>
      <c r="AV165" s="99">
        <v>506.09361436033231</v>
      </c>
      <c r="AW165" s="99">
        <v>49.118357487922694</v>
      </c>
      <c r="AX165" s="99">
        <v>62.332940974521186</v>
      </c>
      <c r="AY165" s="99">
        <v>20.416666666666661</v>
      </c>
      <c r="AZ165" s="99">
        <v>25.909475465313022</v>
      </c>
      <c r="BA165" s="101">
        <v>1347500</v>
      </c>
      <c r="BB165" s="101">
        <v>1710025.38071066</v>
      </c>
      <c r="BC165" s="102">
        <v>5.6145833333333332E-2</v>
      </c>
      <c r="BD165" s="102">
        <v>7.1251057529610834E-2</v>
      </c>
      <c r="BE165" s="97">
        <v>0</v>
      </c>
      <c r="BF165" s="97">
        <v>0</v>
      </c>
      <c r="BG165" s="96">
        <v>1.2690355329949239</v>
      </c>
      <c r="BH165" s="96">
        <v>1.2690355329949239</v>
      </c>
      <c r="BI165" s="97" t="s">
        <v>333</v>
      </c>
      <c r="CG165"/>
      <c r="CH165"/>
      <c r="CI165" s="34"/>
      <c r="CJ165" s="34"/>
      <c r="CK165" s="17"/>
      <c r="CL165" s="17"/>
      <c r="CM165" s="17"/>
      <c r="CN165" s="34"/>
      <c r="CO165" s="34"/>
      <c r="CP165" s="34"/>
      <c r="CQ165" s="34"/>
      <c r="CR165" s="34"/>
      <c r="CS165" s="34"/>
      <c r="CT165" s="34"/>
      <c r="CU165" s="34"/>
      <c r="CV165" s="34"/>
      <c r="CW165" s="34"/>
    </row>
    <row r="166" spans="2:103" x14ac:dyDescent="0.35">
      <c r="B166" s="34">
        <v>164</v>
      </c>
      <c r="C166" s="34">
        <v>2023</v>
      </c>
      <c r="D166" s="34" t="s">
        <v>110</v>
      </c>
      <c r="E166" s="34">
        <v>34</v>
      </c>
      <c r="F166" s="34" t="s">
        <v>79</v>
      </c>
      <c r="G166" s="34" t="s">
        <v>158</v>
      </c>
      <c r="H166" s="34" t="s">
        <v>157</v>
      </c>
      <c r="I166" s="34" t="s">
        <v>84</v>
      </c>
      <c r="J166" s="34" t="s">
        <v>90</v>
      </c>
      <c r="K166" s="34" t="s">
        <v>332</v>
      </c>
      <c r="L166" s="34" t="s">
        <v>178</v>
      </c>
      <c r="M166" s="34" t="s">
        <v>478</v>
      </c>
      <c r="N166" s="95">
        <v>0.58333333333333337</v>
      </c>
      <c r="O166" s="95">
        <v>0.625</v>
      </c>
      <c r="P166" s="95" t="s">
        <v>68</v>
      </c>
      <c r="Q166" s="95">
        <v>0.83333333333333337</v>
      </c>
      <c r="R166" s="95" t="s">
        <v>73</v>
      </c>
      <c r="S166" s="95">
        <v>0.875</v>
      </c>
      <c r="T166" s="34" t="s">
        <v>29</v>
      </c>
      <c r="U166" s="34" t="s">
        <v>49</v>
      </c>
      <c r="V166" s="34" t="s">
        <v>44</v>
      </c>
      <c r="W166" s="34" t="s">
        <v>333</v>
      </c>
      <c r="X166" s="34" t="s">
        <v>333</v>
      </c>
      <c r="Y166" s="34" t="s">
        <v>333</v>
      </c>
      <c r="Z166" s="34" t="s">
        <v>29</v>
      </c>
      <c r="AA166" s="34" t="s">
        <v>44</v>
      </c>
      <c r="AB166" s="96">
        <v>0</v>
      </c>
      <c r="AC166" s="34" t="s">
        <v>29</v>
      </c>
      <c r="AD166" s="34" t="s">
        <v>44</v>
      </c>
      <c r="AE166" s="96">
        <v>0</v>
      </c>
      <c r="AF166" s="97">
        <v>5.0000000000000009</v>
      </c>
      <c r="AG166" s="98">
        <v>0</v>
      </c>
      <c r="AH166" s="97">
        <v>0</v>
      </c>
      <c r="AI166" s="98" t="s">
        <v>333</v>
      </c>
      <c r="AJ166" s="97">
        <v>59.999999999999943</v>
      </c>
      <c r="AK166" s="97">
        <v>76.142131979695364</v>
      </c>
      <c r="AL166" s="97" t="s">
        <v>96</v>
      </c>
      <c r="AM166" s="96">
        <v>2.5380710659898478</v>
      </c>
      <c r="AN166" s="96">
        <v>0</v>
      </c>
      <c r="AO166" s="99" t="s">
        <v>333</v>
      </c>
      <c r="AP166" s="99">
        <v>0</v>
      </c>
      <c r="AQ166" s="99" t="s">
        <v>333</v>
      </c>
      <c r="AR166" s="99">
        <v>8.623818</v>
      </c>
      <c r="AS166" s="99">
        <v>10.943931472081218</v>
      </c>
      <c r="AT166" s="100" t="s">
        <v>101</v>
      </c>
      <c r="AU166" s="99">
        <v>825.42520189338461</v>
      </c>
      <c r="AV166" s="99">
        <v>1047.4939110322141</v>
      </c>
      <c r="AW166" s="99">
        <v>108.35053384615385</v>
      </c>
      <c r="AX166" s="99">
        <v>137.50067746973841</v>
      </c>
      <c r="AY166" s="99">
        <v>20.416666666666647</v>
      </c>
      <c r="AZ166" s="99">
        <v>25.909475465313005</v>
      </c>
      <c r="BA166" s="101">
        <v>4836232.8767123288</v>
      </c>
      <c r="BB166" s="101">
        <v>6137351.366386204</v>
      </c>
      <c r="BC166" s="102">
        <v>0.20150970319634703</v>
      </c>
      <c r="BD166" s="102">
        <v>0.2557229735994252</v>
      </c>
      <c r="BE166" s="97">
        <v>0</v>
      </c>
      <c r="BF166" s="97">
        <v>0</v>
      </c>
      <c r="BG166" s="96">
        <v>1.2690355329949239</v>
      </c>
      <c r="BH166" s="96">
        <v>1.2690355329949239</v>
      </c>
      <c r="BI166" s="97" t="s">
        <v>333</v>
      </c>
      <c r="CG166"/>
      <c r="CH166"/>
      <c r="CI166" s="34"/>
      <c r="CJ166" s="34"/>
      <c r="CK166" s="17"/>
      <c r="CL166" s="17"/>
      <c r="CM166" s="17"/>
      <c r="CN166" s="34"/>
      <c r="CO166" s="34"/>
      <c r="CP166" s="34"/>
      <c r="CQ166" s="34"/>
      <c r="CR166" s="34"/>
      <c r="CS166" s="34"/>
      <c r="CT166" s="34"/>
      <c r="CU166" s="34"/>
      <c r="CV166" s="34"/>
      <c r="CW166" s="34"/>
    </row>
    <row r="167" spans="2:103" x14ac:dyDescent="0.35">
      <c r="B167" s="34">
        <v>165</v>
      </c>
      <c r="C167" s="34">
        <v>2023</v>
      </c>
      <c r="D167" s="34" t="s">
        <v>110</v>
      </c>
      <c r="E167" s="34">
        <v>43</v>
      </c>
      <c r="F167" s="34" t="s">
        <v>80</v>
      </c>
      <c r="G167" s="34" t="s">
        <v>160</v>
      </c>
      <c r="H167" s="34" t="s">
        <v>157</v>
      </c>
      <c r="I167" s="34" t="s">
        <v>84</v>
      </c>
      <c r="J167" s="34" t="s">
        <v>90</v>
      </c>
      <c r="K167" s="34" t="s">
        <v>332</v>
      </c>
      <c r="L167" s="34" t="s">
        <v>174</v>
      </c>
      <c r="M167" s="34" t="s">
        <v>478</v>
      </c>
      <c r="N167" s="95">
        <v>0.20833333333333334</v>
      </c>
      <c r="O167" s="95">
        <v>0.25</v>
      </c>
      <c r="P167" s="95" t="s">
        <v>59</v>
      </c>
      <c r="Q167" s="95">
        <v>0.91666666666666663</v>
      </c>
      <c r="R167" s="95" t="s">
        <v>75</v>
      </c>
      <c r="S167" s="95">
        <v>0.95833333333333337</v>
      </c>
      <c r="T167" s="34" t="s">
        <v>25</v>
      </c>
      <c r="U167" s="34" t="s">
        <v>333</v>
      </c>
      <c r="V167" s="34" t="s">
        <v>43</v>
      </c>
      <c r="W167" s="34" t="s">
        <v>25</v>
      </c>
      <c r="X167" s="34" t="s">
        <v>43</v>
      </c>
      <c r="Y167" s="34" t="s">
        <v>333</v>
      </c>
      <c r="Z167" s="34" t="s">
        <v>25</v>
      </c>
      <c r="AA167" s="34" t="s">
        <v>43</v>
      </c>
      <c r="AB167" s="96">
        <v>0</v>
      </c>
      <c r="AC167" s="34" t="s">
        <v>25</v>
      </c>
      <c r="AD167" s="34" t="s">
        <v>43</v>
      </c>
      <c r="AE167" s="96">
        <v>0</v>
      </c>
      <c r="AF167" s="97">
        <v>16</v>
      </c>
      <c r="AG167" s="98">
        <v>50</v>
      </c>
      <c r="AH167" s="97">
        <v>0</v>
      </c>
      <c r="AI167" s="98" t="s">
        <v>96</v>
      </c>
      <c r="AJ167" s="97">
        <v>60.000000000000043</v>
      </c>
      <c r="AK167" s="97">
        <v>0</v>
      </c>
      <c r="AL167" s="97" t="s">
        <v>97</v>
      </c>
      <c r="AM167" s="96">
        <v>0</v>
      </c>
      <c r="AN167" s="96">
        <v>0</v>
      </c>
      <c r="AO167" s="99">
        <v>22.783333333333335</v>
      </c>
      <c r="AP167" s="99">
        <v>0</v>
      </c>
      <c r="AQ167" s="99" t="s">
        <v>109</v>
      </c>
      <c r="AR167" s="99">
        <v>9.6757879999999972</v>
      </c>
      <c r="AS167" s="99">
        <v>0</v>
      </c>
      <c r="AT167" s="100" t="s">
        <v>101</v>
      </c>
      <c r="AU167" s="99">
        <v>80.967435907009616</v>
      </c>
      <c r="AV167" s="99">
        <v>0</v>
      </c>
      <c r="AW167" s="99">
        <v>9.9723415985576942</v>
      </c>
      <c r="AX167" s="99">
        <v>0</v>
      </c>
      <c r="AY167" s="99">
        <v>20.416666666666682</v>
      </c>
      <c r="AZ167" s="99">
        <v>0</v>
      </c>
      <c r="BA167" s="101">
        <v>8232000</v>
      </c>
      <c r="BB167" s="101">
        <v>0</v>
      </c>
      <c r="BC167" s="102">
        <v>0.34300000000000003</v>
      </c>
      <c r="BD167" s="102">
        <v>0</v>
      </c>
      <c r="BE167" s="97">
        <v>0</v>
      </c>
      <c r="BF167" s="97">
        <v>0</v>
      </c>
      <c r="BG167" s="96">
        <v>0</v>
      </c>
      <c r="BH167" s="96">
        <v>0</v>
      </c>
      <c r="BI167" s="97" t="s">
        <v>152</v>
      </c>
      <c r="CG167"/>
      <c r="CH167"/>
      <c r="CI167" s="34"/>
      <c r="CJ167" s="34"/>
      <c r="CK167" s="17"/>
      <c r="CL167" s="17"/>
      <c r="CM167" s="17"/>
      <c r="CN167" s="34"/>
      <c r="CO167" s="34"/>
      <c r="CP167" s="34"/>
      <c r="CQ167" s="34"/>
      <c r="CR167" s="34"/>
      <c r="CS167" s="34"/>
      <c r="CT167" s="34"/>
      <c r="CU167" s="34"/>
      <c r="CV167" s="34"/>
      <c r="CW167" s="34"/>
    </row>
    <row r="168" spans="2:103" x14ac:dyDescent="0.35">
      <c r="B168" s="34">
        <v>166</v>
      </c>
      <c r="C168" s="34">
        <v>2023</v>
      </c>
      <c r="D168" s="34" t="s">
        <v>111</v>
      </c>
      <c r="E168" s="34">
        <v>21</v>
      </c>
      <c r="F168" s="34" t="s">
        <v>78</v>
      </c>
      <c r="G168" s="34" t="s">
        <v>158</v>
      </c>
      <c r="H168" s="34" t="s">
        <v>157</v>
      </c>
      <c r="I168" s="34" t="s">
        <v>85</v>
      </c>
      <c r="J168" s="34" t="s">
        <v>90</v>
      </c>
      <c r="K168" s="34" t="s">
        <v>332</v>
      </c>
      <c r="L168" s="34" t="s">
        <v>186</v>
      </c>
      <c r="M168" s="34" t="s">
        <v>478</v>
      </c>
      <c r="N168" s="95">
        <v>0.58333333333333337</v>
      </c>
      <c r="O168" s="95">
        <v>0.625</v>
      </c>
      <c r="P168" s="95" t="s">
        <v>68</v>
      </c>
      <c r="Q168" s="95">
        <v>0.79166666666666663</v>
      </c>
      <c r="R168" s="95" t="s">
        <v>72</v>
      </c>
      <c r="S168" s="95">
        <v>0.85416666666666663</v>
      </c>
      <c r="T168" s="34" t="s">
        <v>25</v>
      </c>
      <c r="U168" s="34" t="s">
        <v>333</v>
      </c>
      <c r="V168" s="34" t="s">
        <v>43</v>
      </c>
      <c r="W168" s="34" t="s">
        <v>155</v>
      </c>
      <c r="X168" s="34" t="s">
        <v>155</v>
      </c>
      <c r="Y168" s="34" t="s">
        <v>333</v>
      </c>
      <c r="Z168" s="34" t="s">
        <v>25</v>
      </c>
      <c r="AA168" s="34" t="s">
        <v>43</v>
      </c>
      <c r="AB168" s="96">
        <v>0</v>
      </c>
      <c r="AC168" s="34" t="s">
        <v>25</v>
      </c>
      <c r="AD168" s="34" t="s">
        <v>43</v>
      </c>
      <c r="AE168" s="96">
        <v>0</v>
      </c>
      <c r="AF168" s="97">
        <v>3.9999999999999991</v>
      </c>
      <c r="AG168" s="98">
        <v>7.5</v>
      </c>
      <c r="AH168" s="97">
        <v>9.5177664974619294</v>
      </c>
      <c r="AI168" s="98" t="s">
        <v>149</v>
      </c>
      <c r="AJ168" s="97">
        <v>74.999999999999972</v>
      </c>
      <c r="AK168" s="97">
        <v>95.177664974619262</v>
      </c>
      <c r="AL168" s="97" t="s">
        <v>97</v>
      </c>
      <c r="AM168" s="96">
        <v>2.5380710659898478</v>
      </c>
      <c r="AN168" s="96">
        <v>2.5380710659898478</v>
      </c>
      <c r="AO168" s="99">
        <v>0.42500000000000004</v>
      </c>
      <c r="AP168" s="99">
        <v>0.53934010152284273</v>
      </c>
      <c r="AQ168" s="99" t="s">
        <v>106</v>
      </c>
      <c r="AR168" s="99">
        <v>11.326204000000004</v>
      </c>
      <c r="AS168" s="99">
        <v>14.373355329949245</v>
      </c>
      <c r="AT168" s="100" t="s">
        <v>102</v>
      </c>
      <c r="AU168" s="99">
        <v>39.095045555798094</v>
      </c>
      <c r="AV168" s="99">
        <v>49.613001974363065</v>
      </c>
      <c r="AW168" s="99">
        <v>4.8151351802884639</v>
      </c>
      <c r="AX168" s="99">
        <v>6.1105776399599794</v>
      </c>
      <c r="AY168" s="99">
        <v>25.520833333333325</v>
      </c>
      <c r="AZ168" s="99">
        <v>32.386844331641278</v>
      </c>
      <c r="BA168" s="101">
        <v>867300</v>
      </c>
      <c r="BB168" s="101">
        <v>1100634.5177664976</v>
      </c>
      <c r="BC168" s="102">
        <v>3.6137500000000003E-2</v>
      </c>
      <c r="BD168" s="102">
        <v>4.5859771573604068E-2</v>
      </c>
      <c r="BE168" s="97">
        <v>15</v>
      </c>
      <c r="BF168" s="97">
        <v>19.035532994923859</v>
      </c>
      <c r="BG168" s="96">
        <v>1.2690355329949239</v>
      </c>
      <c r="BH168" s="96">
        <v>1.2690355329949239</v>
      </c>
      <c r="BI168" s="97" t="s">
        <v>333</v>
      </c>
      <c r="CG168"/>
      <c r="CH168"/>
      <c r="CI168" s="34"/>
      <c r="CJ168" s="34"/>
      <c r="CK168" s="34"/>
      <c r="CL168" s="34"/>
      <c r="CM168" s="34"/>
      <c r="CN168" s="34"/>
      <c r="CO168" s="34"/>
      <c r="CP168" s="34"/>
      <c r="CQ168" s="34"/>
      <c r="CR168" s="34"/>
      <c r="CS168" s="34"/>
      <c r="CT168" s="34"/>
      <c r="CU168" s="34"/>
      <c r="CV168" s="34"/>
      <c r="CW168" s="34"/>
    </row>
    <row r="169" spans="2:103" x14ac:dyDescent="0.35">
      <c r="B169" s="34">
        <v>167</v>
      </c>
      <c r="C169" s="34">
        <v>2023</v>
      </c>
      <c r="D169" s="34" t="s">
        <v>110</v>
      </c>
      <c r="E169" s="34">
        <v>42</v>
      </c>
      <c r="F169" s="34" t="s">
        <v>80</v>
      </c>
      <c r="G169" s="34" t="s">
        <v>158</v>
      </c>
      <c r="H169" s="34" t="s">
        <v>157</v>
      </c>
      <c r="I169" s="34" t="s">
        <v>84</v>
      </c>
      <c r="J169" s="34" t="s">
        <v>90</v>
      </c>
      <c r="K169" s="34" t="s">
        <v>335</v>
      </c>
      <c r="L169" s="34" t="s">
        <v>176</v>
      </c>
      <c r="M169" s="34" t="s">
        <v>478</v>
      </c>
      <c r="N169" s="95">
        <v>0.33333333333333331</v>
      </c>
      <c r="O169" s="95">
        <v>0.39583333333333331</v>
      </c>
      <c r="P169" s="95" t="s">
        <v>62</v>
      </c>
      <c r="Q169" s="95">
        <v>0.875</v>
      </c>
      <c r="R169" s="95" t="s">
        <v>74</v>
      </c>
      <c r="S169" s="95">
        <v>0.90277777777777779</v>
      </c>
      <c r="T169" s="34" t="s">
        <v>29</v>
      </c>
      <c r="U169" s="34" t="s">
        <v>49</v>
      </c>
      <c r="V169" s="34" t="s">
        <v>44</v>
      </c>
      <c r="W169" s="34" t="s">
        <v>33</v>
      </c>
      <c r="X169" s="34" t="s">
        <v>46</v>
      </c>
      <c r="Y169" s="34" t="s">
        <v>48</v>
      </c>
      <c r="Z169" s="34" t="s">
        <v>33</v>
      </c>
      <c r="AA169" s="34" t="s">
        <v>46</v>
      </c>
      <c r="AB169" s="96">
        <v>1.2690355329949239</v>
      </c>
      <c r="AC169" s="34" t="s">
        <v>33</v>
      </c>
      <c r="AD169" s="34" t="s">
        <v>46</v>
      </c>
      <c r="AE169" s="96">
        <v>1.2690355329949239</v>
      </c>
      <c r="AF169" s="97">
        <v>11.5</v>
      </c>
      <c r="AG169" s="98">
        <v>50</v>
      </c>
      <c r="AH169" s="97">
        <v>63.451776649746193</v>
      </c>
      <c r="AI169" s="98" t="s">
        <v>96</v>
      </c>
      <c r="AJ169" s="97">
        <v>65</v>
      </c>
      <c r="AK169" s="97">
        <v>82.487309644670049</v>
      </c>
      <c r="AL169" s="97" t="s">
        <v>97</v>
      </c>
      <c r="AM169" s="96">
        <v>2.5380710659898478</v>
      </c>
      <c r="AN169" s="96">
        <v>2.5380710659898478</v>
      </c>
      <c r="AO169" s="99">
        <v>12.500000000000004</v>
      </c>
      <c r="AP169" s="99">
        <v>15.862944162436554</v>
      </c>
      <c r="AQ169" s="99" t="s">
        <v>109</v>
      </c>
      <c r="AR169" s="99">
        <v>18.567500000000006</v>
      </c>
      <c r="AS169" s="99">
        <v>23.562817258883257</v>
      </c>
      <c r="AT169" s="100" t="s">
        <v>103</v>
      </c>
      <c r="AU169" s="99">
        <v>464.59861861538479</v>
      </c>
      <c r="AV169" s="99">
        <v>589.59215560328016</v>
      </c>
      <c r="AW169" s="99">
        <v>60.986153846153869</v>
      </c>
      <c r="AX169" s="99">
        <v>77.393596251464302</v>
      </c>
      <c r="AY169" s="99">
        <v>22.118055555555554</v>
      </c>
      <c r="AZ169" s="99">
        <v>28.06859842075578</v>
      </c>
      <c r="BA169" s="101">
        <v>2264292.2374429223</v>
      </c>
      <c r="BB169" s="101">
        <v>2873467.3063996476</v>
      </c>
      <c r="BC169" s="102">
        <v>9.4345509893455096E-2</v>
      </c>
      <c r="BD169" s="102">
        <v>0.11972780443331865</v>
      </c>
      <c r="BE169" s="97">
        <v>0</v>
      </c>
      <c r="BF169" s="97">
        <v>0</v>
      </c>
      <c r="BG169" s="96">
        <v>1.2690355329949239</v>
      </c>
      <c r="BH169" s="96">
        <v>1.2690355329949239</v>
      </c>
      <c r="BI169" s="97" t="s">
        <v>333</v>
      </c>
      <c r="CG169"/>
      <c r="CH169"/>
      <c r="CI169" s="34"/>
      <c r="CJ169" s="34"/>
      <c r="CK169" s="34"/>
      <c r="CL169" s="34"/>
      <c r="CM169" s="34"/>
      <c r="CN169" s="34"/>
      <c r="CO169" s="34"/>
      <c r="CP169" s="34"/>
      <c r="CQ169" s="34"/>
      <c r="CR169" s="34"/>
      <c r="CS169" s="34"/>
      <c r="CT169" s="34"/>
      <c r="CU169" s="34"/>
      <c r="CV169" s="34"/>
      <c r="CW169" s="34"/>
    </row>
    <row r="170" spans="2:103" x14ac:dyDescent="0.35">
      <c r="B170" s="34">
        <v>168</v>
      </c>
      <c r="C170" s="34">
        <v>2023</v>
      </c>
      <c r="D170" s="34" t="s">
        <v>110</v>
      </c>
      <c r="E170" s="34">
        <v>42</v>
      </c>
      <c r="F170" s="34" t="s">
        <v>80</v>
      </c>
      <c r="G170" s="34" t="s">
        <v>160</v>
      </c>
      <c r="H170" s="34" t="s">
        <v>157</v>
      </c>
      <c r="I170" s="34" t="s">
        <v>85</v>
      </c>
      <c r="J170" s="34" t="s">
        <v>90</v>
      </c>
      <c r="K170" s="34" t="s">
        <v>332</v>
      </c>
      <c r="L170" s="34" t="s">
        <v>189</v>
      </c>
      <c r="M170" s="34" t="s">
        <v>478</v>
      </c>
      <c r="N170" s="95">
        <v>0.3125</v>
      </c>
      <c r="O170" s="95">
        <v>0.33333333333333331</v>
      </c>
      <c r="P170" s="95" t="s">
        <v>61</v>
      </c>
      <c r="Q170" s="95">
        <v>0.72916666666666663</v>
      </c>
      <c r="R170" s="95" t="s">
        <v>70</v>
      </c>
      <c r="S170" s="95">
        <v>0.77083333333333337</v>
      </c>
      <c r="T170" s="34" t="s">
        <v>29</v>
      </c>
      <c r="U170" s="34" t="s">
        <v>49</v>
      </c>
      <c r="V170" s="34" t="s">
        <v>44</v>
      </c>
      <c r="W170" s="34" t="s">
        <v>333</v>
      </c>
      <c r="X170" s="34" t="s">
        <v>333</v>
      </c>
      <c r="Y170" s="34" t="s">
        <v>333</v>
      </c>
      <c r="Z170" s="34" t="s">
        <v>29</v>
      </c>
      <c r="AA170" s="34" t="s">
        <v>44</v>
      </c>
      <c r="AB170" s="96">
        <v>0</v>
      </c>
      <c r="AC170" s="34" t="s">
        <v>29</v>
      </c>
      <c r="AD170" s="34" t="s">
        <v>44</v>
      </c>
      <c r="AE170" s="96">
        <v>0</v>
      </c>
      <c r="AF170" s="97">
        <v>9.5</v>
      </c>
      <c r="AG170" s="98">
        <v>0</v>
      </c>
      <c r="AH170" s="97">
        <v>0</v>
      </c>
      <c r="AI170" s="98" t="s">
        <v>333</v>
      </c>
      <c r="AJ170" s="97">
        <v>45.000000000000043</v>
      </c>
      <c r="AK170" s="97">
        <v>57.10659898477163</v>
      </c>
      <c r="AL170" s="97" t="s">
        <v>96</v>
      </c>
      <c r="AM170" s="96">
        <v>2.5380710659898478</v>
      </c>
      <c r="AN170" s="96">
        <v>0</v>
      </c>
      <c r="AO170" s="99" t="s">
        <v>333</v>
      </c>
      <c r="AP170" s="99">
        <v>0</v>
      </c>
      <c r="AQ170" s="99" t="s">
        <v>333</v>
      </c>
      <c r="AR170" s="99">
        <v>4.0048190000000119</v>
      </c>
      <c r="AS170" s="99">
        <v>5.082257614213213</v>
      </c>
      <c r="AT170" s="100" t="s">
        <v>100</v>
      </c>
      <c r="AU170" s="99">
        <v>536.64745061526821</v>
      </c>
      <c r="AV170" s="99">
        <v>681.02468352191397</v>
      </c>
      <c r="AW170" s="99">
        <v>70.443739333333539</v>
      </c>
      <c r="AX170" s="99">
        <v>89.395608291032417</v>
      </c>
      <c r="AY170" s="99">
        <v>15.312500000000014</v>
      </c>
      <c r="AZ170" s="99">
        <v>19.432106598984792</v>
      </c>
      <c r="BA170" s="101">
        <v>2847369.8630136987</v>
      </c>
      <c r="BB170" s="101">
        <v>3613413.5317432727</v>
      </c>
      <c r="BC170" s="102">
        <v>0.11864041095890411</v>
      </c>
      <c r="BD170" s="102">
        <v>0.15055889715596968</v>
      </c>
      <c r="BE170" s="97">
        <v>0</v>
      </c>
      <c r="BF170" s="97">
        <v>0</v>
      </c>
      <c r="BG170" s="96">
        <v>1.2690355329949239</v>
      </c>
      <c r="BH170" s="96">
        <v>1.2690355329949239</v>
      </c>
      <c r="BI170" s="97" t="s">
        <v>333</v>
      </c>
      <c r="CG170" t="s">
        <v>313</v>
      </c>
      <c r="CH170" t="s">
        <v>328</v>
      </c>
      <c r="CI170" t="s">
        <v>329</v>
      </c>
      <c r="CJ170" t="s">
        <v>315</v>
      </c>
      <c r="CK170" t="s">
        <v>314</v>
      </c>
      <c r="CL170" t="s">
        <v>324</v>
      </c>
      <c r="CM170" t="s">
        <v>316</v>
      </c>
      <c r="CN170" t="s">
        <v>317</v>
      </c>
      <c r="CO170" t="s">
        <v>318</v>
      </c>
      <c r="CP170" t="s">
        <v>319</v>
      </c>
      <c r="CQ170" t="s">
        <v>320</v>
      </c>
      <c r="CR170" t="s">
        <v>321</v>
      </c>
      <c r="CS170" t="s">
        <v>322</v>
      </c>
      <c r="CT170" t="s">
        <v>258</v>
      </c>
      <c r="CU170" s="34"/>
      <c r="CV170" s="34"/>
      <c r="CW170" s="34"/>
    </row>
    <row r="171" spans="2:103" x14ac:dyDescent="0.35">
      <c r="B171" s="34">
        <v>169</v>
      </c>
      <c r="C171" s="34">
        <v>2023</v>
      </c>
      <c r="D171" s="34" t="s">
        <v>110</v>
      </c>
      <c r="E171" s="34">
        <v>37</v>
      </c>
      <c r="F171" s="34" t="s">
        <v>79</v>
      </c>
      <c r="G171" s="34" t="s">
        <v>158</v>
      </c>
      <c r="H171" s="34" t="s">
        <v>157</v>
      </c>
      <c r="I171" s="34" t="s">
        <v>85</v>
      </c>
      <c r="J171" s="34" t="s">
        <v>90</v>
      </c>
      <c r="K171" s="34" t="s">
        <v>332</v>
      </c>
      <c r="L171" s="34" t="s">
        <v>174</v>
      </c>
      <c r="M171" s="34" t="s">
        <v>478</v>
      </c>
      <c r="N171" s="95">
        <v>0.375</v>
      </c>
      <c r="O171" s="95">
        <v>0.40972222222222227</v>
      </c>
      <c r="P171" s="95" t="s">
        <v>62</v>
      </c>
      <c r="Q171" s="95">
        <v>0.75</v>
      </c>
      <c r="R171" s="95" t="s">
        <v>71</v>
      </c>
      <c r="S171" s="95">
        <v>0.79513888888888884</v>
      </c>
      <c r="T171" s="34" t="s">
        <v>33</v>
      </c>
      <c r="U171" s="34" t="s">
        <v>48</v>
      </c>
      <c r="V171" s="34" t="s">
        <v>46</v>
      </c>
      <c r="W171" s="34" t="s">
        <v>333</v>
      </c>
      <c r="X171" s="34" t="s">
        <v>333</v>
      </c>
      <c r="Y171" s="34" t="s">
        <v>333</v>
      </c>
      <c r="Z171" s="34" t="s">
        <v>33</v>
      </c>
      <c r="AA171" s="34" t="s">
        <v>46</v>
      </c>
      <c r="AB171" s="96">
        <v>0</v>
      </c>
      <c r="AC171" s="34" t="s">
        <v>27</v>
      </c>
      <c r="AD171" s="34" t="s">
        <v>44</v>
      </c>
      <c r="AE171" s="96">
        <v>1.2690355329949239</v>
      </c>
      <c r="AF171" s="97">
        <v>8.1666666666666661</v>
      </c>
      <c r="AG171" s="98">
        <v>0</v>
      </c>
      <c r="AH171" s="97">
        <v>0</v>
      </c>
      <c r="AI171" s="98" t="s">
        <v>333</v>
      </c>
      <c r="AJ171" s="97">
        <v>57.5</v>
      </c>
      <c r="AK171" s="97">
        <v>72.969543147208128</v>
      </c>
      <c r="AL171" s="97" t="s">
        <v>96</v>
      </c>
      <c r="AM171" s="96">
        <v>2.5380710659898478</v>
      </c>
      <c r="AN171" s="96">
        <v>0</v>
      </c>
      <c r="AO171" s="99" t="s">
        <v>333</v>
      </c>
      <c r="AP171" s="99">
        <v>0</v>
      </c>
      <c r="AQ171" s="99" t="s">
        <v>333</v>
      </c>
      <c r="AR171" s="99">
        <v>9.6757879999999972</v>
      </c>
      <c r="AS171" s="99">
        <v>12.278918781725885</v>
      </c>
      <c r="AT171" s="100" t="s">
        <v>101</v>
      </c>
      <c r="AU171" s="99">
        <v>0</v>
      </c>
      <c r="AV171" s="99">
        <v>0</v>
      </c>
      <c r="AW171" s="99">
        <v>0</v>
      </c>
      <c r="AX171" s="99">
        <v>0</v>
      </c>
      <c r="AY171" s="99">
        <v>19.565972222222225</v>
      </c>
      <c r="AZ171" s="99">
        <v>24.829913987591656</v>
      </c>
      <c r="BA171" s="101">
        <v>234931.50684931505</v>
      </c>
      <c r="BB171" s="101">
        <v>298136.43001182115</v>
      </c>
      <c r="BC171" s="102">
        <v>9.788812785388127E-3</v>
      </c>
      <c r="BD171" s="102">
        <v>1.2422351250492547E-2</v>
      </c>
      <c r="BE171" s="97">
        <v>115</v>
      </c>
      <c r="BF171" s="97">
        <v>145.93908629441626</v>
      </c>
      <c r="BG171" s="96">
        <v>0</v>
      </c>
      <c r="BH171" s="96">
        <v>1.2690355329949239</v>
      </c>
      <c r="BI171" s="97" t="s">
        <v>333</v>
      </c>
      <c r="CG171" s="43">
        <v>250.00000000000085</v>
      </c>
      <c r="CH171" s="43">
        <v>304.56852791878185</v>
      </c>
      <c r="CI171" s="43">
        <v>88.832487309644719</v>
      </c>
      <c r="CJ171" s="43">
        <v>10458.756345177662</v>
      </c>
      <c r="CK171" s="43">
        <v>790.60913705583744</v>
      </c>
      <c r="CL171" s="43">
        <v>1902.9922475794322</v>
      </c>
      <c r="CM171" s="43">
        <v>186.10141708967856</v>
      </c>
      <c r="CN171" s="43">
        <v>72897.356733037479</v>
      </c>
      <c r="CO171" s="43">
        <v>9459.3256171721932</v>
      </c>
      <c r="CP171" s="43">
        <v>3558.8823674562868</v>
      </c>
      <c r="CQ171" s="43">
        <v>296064796.37484646</v>
      </c>
      <c r="CR171" s="43">
        <v>10.455849803904048</v>
      </c>
      <c r="CS171" s="43">
        <v>2406.0913705583757</v>
      </c>
      <c r="CT171" s="43">
        <v>215.73604060913763</v>
      </c>
      <c r="CU171" s="34"/>
      <c r="CV171" s="34"/>
      <c r="CW171" s="34"/>
    </row>
    <row r="172" spans="2:103" x14ac:dyDescent="0.35">
      <c r="B172" s="34">
        <v>170</v>
      </c>
      <c r="C172" s="34">
        <v>2023</v>
      </c>
      <c r="D172" s="34" t="s">
        <v>110</v>
      </c>
      <c r="E172" s="34">
        <v>28</v>
      </c>
      <c r="F172" s="34" t="s">
        <v>78</v>
      </c>
      <c r="G172" s="34" t="s">
        <v>159</v>
      </c>
      <c r="H172" s="34" t="s">
        <v>157</v>
      </c>
      <c r="I172" s="34" t="s">
        <v>84</v>
      </c>
      <c r="J172" s="34" t="s">
        <v>90</v>
      </c>
      <c r="K172" s="34" t="s">
        <v>332</v>
      </c>
      <c r="L172" s="34" t="s">
        <v>174</v>
      </c>
      <c r="M172" s="34" t="s">
        <v>478</v>
      </c>
      <c r="N172" s="95">
        <v>0.25</v>
      </c>
      <c r="O172" s="95">
        <v>0.33333333333333331</v>
      </c>
      <c r="P172" s="95" t="s">
        <v>61</v>
      </c>
      <c r="Q172" s="95">
        <v>0.75</v>
      </c>
      <c r="R172" s="95" t="s">
        <v>71</v>
      </c>
      <c r="S172" s="95">
        <v>0.83333333333333337</v>
      </c>
      <c r="T172" s="34" t="s">
        <v>25</v>
      </c>
      <c r="U172" s="34" t="s">
        <v>333</v>
      </c>
      <c r="V172" s="34" t="s">
        <v>43</v>
      </c>
      <c r="W172" s="34" t="s">
        <v>155</v>
      </c>
      <c r="X172" s="34" t="s">
        <v>155</v>
      </c>
      <c r="Y172" s="34" t="s">
        <v>333</v>
      </c>
      <c r="Z172" s="34" t="s">
        <v>29</v>
      </c>
      <c r="AA172" s="34" t="s">
        <v>44</v>
      </c>
      <c r="AB172" s="96">
        <v>1.2690355329949239</v>
      </c>
      <c r="AC172" s="34" t="s">
        <v>29</v>
      </c>
      <c r="AD172" s="34" t="s">
        <v>44</v>
      </c>
      <c r="AE172" s="96">
        <v>1.2690355329949239</v>
      </c>
      <c r="AF172" s="97">
        <v>10</v>
      </c>
      <c r="AG172" s="98">
        <v>20</v>
      </c>
      <c r="AH172" s="97">
        <v>25.380710659898476</v>
      </c>
      <c r="AI172" s="98" t="s">
        <v>104</v>
      </c>
      <c r="AJ172" s="97">
        <v>120.00000000000001</v>
      </c>
      <c r="AK172" s="97">
        <v>152.2842639593909</v>
      </c>
      <c r="AL172" s="97" t="s">
        <v>98</v>
      </c>
      <c r="AM172" s="96">
        <v>2.5380710659898478</v>
      </c>
      <c r="AN172" s="96">
        <v>2.5380710659898478</v>
      </c>
      <c r="AO172" s="99">
        <v>1.1333333333333333</v>
      </c>
      <c r="AP172" s="99">
        <v>1.4382402707275803</v>
      </c>
      <c r="AQ172" s="99" t="s">
        <v>108</v>
      </c>
      <c r="AR172" s="99">
        <v>9.6757879999999972</v>
      </c>
      <c r="AS172" s="99">
        <v>12.278918781725885</v>
      </c>
      <c r="AT172" s="100" t="s">
        <v>101</v>
      </c>
      <c r="AU172" s="99">
        <v>71.48365081085575</v>
      </c>
      <c r="AV172" s="99">
        <v>90.715292907177343</v>
      </c>
      <c r="AW172" s="99">
        <v>8.8042726883012801</v>
      </c>
      <c r="AX172" s="99">
        <v>11.172934883631067</v>
      </c>
      <c r="AY172" s="99">
        <v>40.833333333333343</v>
      </c>
      <c r="AZ172" s="99">
        <v>51.818950930626073</v>
      </c>
      <c r="BA172" s="101">
        <v>2058000</v>
      </c>
      <c r="BB172" s="101">
        <v>2611675.1269035535</v>
      </c>
      <c r="BC172" s="102">
        <v>8.5750000000000007E-2</v>
      </c>
      <c r="BD172" s="102">
        <v>0.10881979695431473</v>
      </c>
      <c r="BE172" s="97">
        <v>40</v>
      </c>
      <c r="BF172" s="97">
        <v>50.761421319796952</v>
      </c>
      <c r="BG172" s="96">
        <v>0</v>
      </c>
      <c r="BH172" s="96">
        <v>1.2690355329949239</v>
      </c>
      <c r="BI172" s="97" t="s">
        <v>333</v>
      </c>
      <c r="CB172"/>
      <c r="CC172" s="49"/>
      <c r="CD172" s="49"/>
      <c r="CE172" s="49"/>
      <c r="CF172" s="49"/>
      <c r="CG172" s="35"/>
      <c r="CH172" s="35"/>
      <c r="CI172" s="35"/>
      <c r="CJ172" s="35"/>
      <c r="CK172" s="35"/>
      <c r="CL172" s="35"/>
      <c r="CM172" s="35"/>
      <c r="CN172" s="35"/>
      <c r="CO172" s="35"/>
      <c r="CP172" s="35"/>
      <c r="CQ172" s="35"/>
      <c r="CR172" s="35"/>
      <c r="CS172" s="35"/>
      <c r="CT172" s="35"/>
      <c r="CU172" s="35"/>
      <c r="CV172" s="35"/>
      <c r="CW172" s="35"/>
    </row>
    <row r="173" spans="2:103" ht="26" x14ac:dyDescent="0.35">
      <c r="B173" s="34">
        <v>171</v>
      </c>
      <c r="C173" s="34">
        <v>2023</v>
      </c>
      <c r="D173" s="34" t="s">
        <v>110</v>
      </c>
      <c r="E173" s="34">
        <v>33</v>
      </c>
      <c r="F173" s="34" t="s">
        <v>79</v>
      </c>
      <c r="G173" s="34" t="s">
        <v>158</v>
      </c>
      <c r="H173" s="34" t="s">
        <v>157</v>
      </c>
      <c r="I173" s="34" t="s">
        <v>84</v>
      </c>
      <c r="J173" s="34" t="s">
        <v>90</v>
      </c>
      <c r="K173" s="34" t="s">
        <v>334</v>
      </c>
      <c r="L173" s="34" t="s">
        <v>176</v>
      </c>
      <c r="M173" s="34" t="s">
        <v>478</v>
      </c>
      <c r="N173" s="95">
        <v>0.25</v>
      </c>
      <c r="O173" s="95">
        <v>0.3125</v>
      </c>
      <c r="P173" s="95" t="s">
        <v>60</v>
      </c>
      <c r="Q173" s="95">
        <v>0.70833333333333337</v>
      </c>
      <c r="R173" s="95" t="s">
        <v>70</v>
      </c>
      <c r="S173" s="95">
        <v>0.77083333333333337</v>
      </c>
      <c r="T173" s="34" t="s">
        <v>29</v>
      </c>
      <c r="U173" s="34" t="s">
        <v>49</v>
      </c>
      <c r="V173" s="34" t="s">
        <v>44</v>
      </c>
      <c r="W173" s="34" t="s">
        <v>333</v>
      </c>
      <c r="X173" s="34" t="s">
        <v>333</v>
      </c>
      <c r="Y173" s="34" t="s">
        <v>333</v>
      </c>
      <c r="Z173" s="34" t="s">
        <v>33</v>
      </c>
      <c r="AA173" s="34" t="s">
        <v>46</v>
      </c>
      <c r="AB173" s="96">
        <v>1.2690355329949239</v>
      </c>
      <c r="AC173" s="34" t="s">
        <v>29</v>
      </c>
      <c r="AD173" s="34" t="s">
        <v>44</v>
      </c>
      <c r="AE173" s="96">
        <v>0</v>
      </c>
      <c r="AF173" s="97">
        <v>9.5</v>
      </c>
      <c r="AG173" s="98">
        <v>0</v>
      </c>
      <c r="AH173" s="97">
        <v>0</v>
      </c>
      <c r="AI173" s="98" t="s">
        <v>333</v>
      </c>
      <c r="AJ173" s="97">
        <v>90</v>
      </c>
      <c r="AK173" s="97">
        <v>114.21319796954315</v>
      </c>
      <c r="AL173" s="97" t="s">
        <v>97</v>
      </c>
      <c r="AM173" s="96">
        <v>2.5380710659898478</v>
      </c>
      <c r="AN173" s="96">
        <v>0</v>
      </c>
      <c r="AO173" s="99" t="s">
        <v>333</v>
      </c>
      <c r="AP173" s="99">
        <v>0</v>
      </c>
      <c r="AQ173" s="99" t="s">
        <v>333</v>
      </c>
      <c r="AR173" s="99">
        <v>30.919868000000008</v>
      </c>
      <c r="AS173" s="99">
        <v>39.238411167512702</v>
      </c>
      <c r="AT173" s="100" t="s">
        <v>103</v>
      </c>
      <c r="AU173" s="99">
        <v>4143.2754727643296</v>
      </c>
      <c r="AV173" s="99">
        <v>5257.9637979242762</v>
      </c>
      <c r="AW173" s="99">
        <v>543.87254994871807</v>
      </c>
      <c r="AX173" s="99">
        <v>690.1935913054798</v>
      </c>
      <c r="AY173" s="99">
        <v>30.625</v>
      </c>
      <c r="AZ173" s="99">
        <v>38.864213197969541</v>
      </c>
      <c r="BA173" s="101">
        <v>1808972.6027397262</v>
      </c>
      <c r="BB173" s="101">
        <v>2295650.5110910232</v>
      </c>
      <c r="BC173" s="102">
        <v>7.537385844748859E-2</v>
      </c>
      <c r="BD173" s="102">
        <v>9.5652104628792631E-2</v>
      </c>
      <c r="BE173" s="97">
        <v>0</v>
      </c>
      <c r="BF173" s="97">
        <v>0</v>
      </c>
      <c r="BG173" s="96">
        <v>1.2690355329949239</v>
      </c>
      <c r="BH173" s="96">
        <v>1.2690355329949239</v>
      </c>
      <c r="BI173" s="97" t="s">
        <v>333</v>
      </c>
      <c r="CB173"/>
      <c r="CG173" s="18" t="s">
        <v>4</v>
      </c>
      <c r="CH173" s="18" t="s">
        <v>24</v>
      </c>
      <c r="CI173" s="18" t="s">
        <v>330</v>
      </c>
      <c r="CJ173" s="18" t="s">
        <v>325</v>
      </c>
      <c r="CK173" s="18" t="s">
        <v>206</v>
      </c>
      <c r="CL173" s="18" t="s">
        <v>207</v>
      </c>
      <c r="CM173" s="18" t="s">
        <v>208</v>
      </c>
      <c r="CN173" s="18" t="s">
        <v>9</v>
      </c>
      <c r="CO173" s="18" t="s">
        <v>11</v>
      </c>
      <c r="CP173" s="18" t="s">
        <v>13</v>
      </c>
      <c r="CQ173" s="18" t="s">
        <v>15</v>
      </c>
      <c r="CR173" s="18" t="s">
        <v>17</v>
      </c>
      <c r="CS173" s="18" t="s">
        <v>326</v>
      </c>
      <c r="CT173" s="18" t="s">
        <v>18</v>
      </c>
      <c r="CU173" s="34"/>
      <c r="CV173" s="34"/>
      <c r="CW173" s="34"/>
    </row>
    <row r="174" spans="2:103" x14ac:dyDescent="0.35">
      <c r="B174" s="34">
        <v>172</v>
      </c>
      <c r="C174" s="34">
        <v>2023</v>
      </c>
      <c r="D174" s="34" t="s">
        <v>110</v>
      </c>
      <c r="E174" s="34">
        <v>28</v>
      </c>
      <c r="F174" s="34" t="s">
        <v>78</v>
      </c>
      <c r="G174" s="34" t="s">
        <v>158</v>
      </c>
      <c r="H174" s="34" t="s">
        <v>157</v>
      </c>
      <c r="I174" s="34" t="s">
        <v>84</v>
      </c>
      <c r="J174" s="34" t="s">
        <v>90</v>
      </c>
      <c r="K174" s="34" t="s">
        <v>332</v>
      </c>
      <c r="L174" s="34" t="s">
        <v>181</v>
      </c>
      <c r="M174" s="34" t="s">
        <v>478</v>
      </c>
      <c r="N174" s="95">
        <v>0.29166666666666669</v>
      </c>
      <c r="O174" s="95">
        <v>0.375</v>
      </c>
      <c r="P174" s="95" t="s">
        <v>62</v>
      </c>
      <c r="Q174" s="95">
        <v>0.66666666666666663</v>
      </c>
      <c r="R174" s="95" t="s">
        <v>69</v>
      </c>
      <c r="S174" s="95">
        <v>0.72916666666666663</v>
      </c>
      <c r="T174" s="34" t="s">
        <v>25</v>
      </c>
      <c r="U174" s="34" t="s">
        <v>333</v>
      </c>
      <c r="V174" s="34" t="s">
        <v>43</v>
      </c>
      <c r="W174" s="34" t="s">
        <v>155</v>
      </c>
      <c r="X174" s="34" t="s">
        <v>155</v>
      </c>
      <c r="Y174" s="34" t="s">
        <v>333</v>
      </c>
      <c r="Z174" s="34" t="s">
        <v>25</v>
      </c>
      <c r="AA174" s="34" t="s">
        <v>43</v>
      </c>
      <c r="AB174" s="96">
        <v>0</v>
      </c>
      <c r="AC174" s="34" t="s">
        <v>29</v>
      </c>
      <c r="AD174" s="34" t="s">
        <v>44</v>
      </c>
      <c r="AE174" s="96">
        <v>1.2690355329949239</v>
      </c>
      <c r="AF174" s="97">
        <v>6.9999999999999991</v>
      </c>
      <c r="AG174" s="98">
        <v>10</v>
      </c>
      <c r="AH174" s="97">
        <v>12.690355329949238</v>
      </c>
      <c r="AI174" s="98" t="s">
        <v>149</v>
      </c>
      <c r="AJ174" s="97">
        <v>104.99999999999999</v>
      </c>
      <c r="AK174" s="97">
        <v>133.248730964467</v>
      </c>
      <c r="AL174" s="97" t="s">
        <v>97</v>
      </c>
      <c r="AM174" s="96">
        <v>2.5380710659898478</v>
      </c>
      <c r="AN174" s="96">
        <v>2.5380710659898478</v>
      </c>
      <c r="AO174" s="99">
        <v>0.56666666666666665</v>
      </c>
      <c r="AP174" s="99">
        <v>0.71912013536379016</v>
      </c>
      <c r="AQ174" s="99" t="s">
        <v>107</v>
      </c>
      <c r="AR174" s="99">
        <v>12.411818000000011</v>
      </c>
      <c r="AS174" s="99">
        <v>15.751038071066004</v>
      </c>
      <c r="AT174" s="100" t="s">
        <v>102</v>
      </c>
      <c r="AU174" s="99">
        <v>84.960657738721238</v>
      </c>
      <c r="AV174" s="99">
        <v>107.81809357705741</v>
      </c>
      <c r="AW174" s="99">
        <v>10.464166141826933</v>
      </c>
      <c r="AX174" s="99">
        <v>13.279398657140778</v>
      </c>
      <c r="AY174" s="99">
        <v>35.729166666666664</v>
      </c>
      <c r="AZ174" s="99">
        <v>45.341582064297796</v>
      </c>
      <c r="BA174" s="101">
        <v>2058000</v>
      </c>
      <c r="BB174" s="101">
        <v>2611675.1269035535</v>
      </c>
      <c r="BC174" s="102">
        <v>8.5750000000000007E-2</v>
      </c>
      <c r="BD174" s="102">
        <v>0.10881979695431473</v>
      </c>
      <c r="BE174" s="97">
        <v>20</v>
      </c>
      <c r="BF174" s="97">
        <v>25.380710659898476</v>
      </c>
      <c r="BG174" s="96">
        <v>1.2690355329949239</v>
      </c>
      <c r="BH174" s="96">
        <v>1.2690355329949239</v>
      </c>
      <c r="BI174" s="97" t="s">
        <v>333</v>
      </c>
      <c r="CA174"/>
      <c r="CB174"/>
      <c r="CG174" s="17">
        <f>CG171</f>
        <v>250.00000000000085</v>
      </c>
      <c r="CH174" s="17">
        <f t="shared" ref="CH174:CI174" si="15">CH171</f>
        <v>304.56852791878185</v>
      </c>
      <c r="CI174" s="17">
        <f t="shared" si="15"/>
        <v>88.832487309644719</v>
      </c>
      <c r="CJ174" s="12">
        <f t="shared" ref="CJ174:CT174" si="16">CJ171/$CG174</f>
        <v>41.835025380710505</v>
      </c>
      <c r="CK174" s="12">
        <f t="shared" si="16"/>
        <v>3.1624365482233388</v>
      </c>
      <c r="CL174" s="12">
        <f t="shared" si="16"/>
        <v>7.6119689903177026</v>
      </c>
      <c r="CM174" s="12">
        <f t="shared" si="16"/>
        <v>0.74440566835871169</v>
      </c>
      <c r="CN174" s="12">
        <f t="shared" si="16"/>
        <v>291.58942693214891</v>
      </c>
      <c r="CO174" s="12">
        <f t="shared" si="16"/>
        <v>37.837302468688641</v>
      </c>
      <c r="CP174" s="12">
        <f t="shared" si="16"/>
        <v>14.235529469825099</v>
      </c>
      <c r="CQ174" s="12">
        <f t="shared" si="16"/>
        <v>1184259.1854993817</v>
      </c>
      <c r="CR174" s="50">
        <f t="shared" si="16"/>
        <v>4.182339921561605E-2</v>
      </c>
      <c r="CS174" s="12">
        <f t="shared" si="16"/>
        <v>9.6243654822334701</v>
      </c>
      <c r="CT174" s="50">
        <f t="shared" si="16"/>
        <v>0.86294416243654759</v>
      </c>
      <c r="CU174" s="34"/>
      <c r="CV174" s="34"/>
      <c r="CW174" s="34"/>
    </row>
    <row r="175" spans="2:103" x14ac:dyDescent="0.35">
      <c r="B175" s="34">
        <v>173</v>
      </c>
      <c r="C175" s="34">
        <v>2023</v>
      </c>
      <c r="D175" s="34" t="s">
        <v>110</v>
      </c>
      <c r="E175" s="34">
        <v>54</v>
      </c>
      <c r="F175" s="34" t="s">
        <v>81</v>
      </c>
      <c r="G175" s="34" t="s">
        <v>160</v>
      </c>
      <c r="H175" s="34" t="s">
        <v>157</v>
      </c>
      <c r="I175" s="34" t="s">
        <v>85</v>
      </c>
      <c r="J175" s="34" t="s">
        <v>90</v>
      </c>
      <c r="K175" s="34" t="s">
        <v>332</v>
      </c>
      <c r="L175" s="34" t="s">
        <v>173</v>
      </c>
      <c r="M175" s="34" t="s">
        <v>478</v>
      </c>
      <c r="N175" s="95">
        <v>0.33333333333333331</v>
      </c>
      <c r="O175" s="95">
        <v>0.375</v>
      </c>
      <c r="P175" s="95" t="s">
        <v>62</v>
      </c>
      <c r="Q175" s="95">
        <v>0.70833333333333337</v>
      </c>
      <c r="R175" s="95" t="s">
        <v>70</v>
      </c>
      <c r="S175" s="95">
        <v>0.79166666666666663</v>
      </c>
      <c r="T175" s="34" t="s">
        <v>29</v>
      </c>
      <c r="U175" s="34" t="s">
        <v>49</v>
      </c>
      <c r="V175" s="34" t="s">
        <v>44</v>
      </c>
      <c r="W175" s="34" t="s">
        <v>333</v>
      </c>
      <c r="X175" s="34" t="s">
        <v>333</v>
      </c>
      <c r="Y175" s="34" t="s">
        <v>333</v>
      </c>
      <c r="Z175" s="34" t="s">
        <v>29</v>
      </c>
      <c r="AA175" s="34" t="s">
        <v>44</v>
      </c>
      <c r="AB175" s="96">
        <v>0</v>
      </c>
      <c r="AC175" s="34" t="s">
        <v>29</v>
      </c>
      <c r="AD175" s="34" t="s">
        <v>44</v>
      </c>
      <c r="AE175" s="96">
        <v>0</v>
      </c>
      <c r="AF175" s="97">
        <v>8</v>
      </c>
      <c r="AG175" s="98">
        <v>0</v>
      </c>
      <c r="AH175" s="97">
        <v>0</v>
      </c>
      <c r="AI175" s="98" t="s">
        <v>333</v>
      </c>
      <c r="AJ175" s="97">
        <v>89.999999999999957</v>
      </c>
      <c r="AK175" s="97">
        <v>114.2131979695431</v>
      </c>
      <c r="AL175" s="97" t="s">
        <v>97</v>
      </c>
      <c r="AM175" s="96">
        <v>2.5380710659898478</v>
      </c>
      <c r="AN175" s="96">
        <v>0</v>
      </c>
      <c r="AO175" s="99" t="s">
        <v>333</v>
      </c>
      <c r="AP175" s="99">
        <v>0</v>
      </c>
      <c r="AQ175" s="99" t="s">
        <v>333</v>
      </c>
      <c r="AR175" s="99">
        <v>14.600259999999992</v>
      </c>
      <c r="AS175" s="99">
        <v>18.528248730964457</v>
      </c>
      <c r="AT175" s="100" t="s">
        <v>102</v>
      </c>
      <c r="AU175" s="99">
        <v>1676.9494752596911</v>
      </c>
      <c r="AV175" s="99">
        <v>2128.1084711417402</v>
      </c>
      <c r="AW175" s="99">
        <v>220.12699692307677</v>
      </c>
      <c r="AX175" s="99">
        <v>279.34898086684871</v>
      </c>
      <c r="AY175" s="99">
        <v>30.624999999999986</v>
      </c>
      <c r="AZ175" s="99">
        <v>38.864213197969526</v>
      </c>
      <c r="BA175" s="101">
        <v>3514575.3424657532</v>
      </c>
      <c r="BB175" s="101">
        <v>4460120.9929768443</v>
      </c>
      <c r="BC175" s="102">
        <v>0.14644063926940637</v>
      </c>
      <c r="BD175" s="102">
        <v>0.1858383747073685</v>
      </c>
      <c r="BE175" s="97">
        <v>0</v>
      </c>
      <c r="BF175" s="97">
        <v>0</v>
      </c>
      <c r="BG175" s="96">
        <v>1.2690355329949239</v>
      </c>
      <c r="BH175" s="96">
        <v>1.2690355329949239</v>
      </c>
      <c r="BI175" s="97" t="s">
        <v>333</v>
      </c>
      <c r="CA175"/>
      <c r="CB175"/>
      <c r="CG175" s="34"/>
      <c r="CH175" s="34"/>
      <c r="CI175" s="34"/>
      <c r="CJ175" s="34"/>
      <c r="CK175" s="34"/>
      <c r="CL175" s="34"/>
      <c r="CM175" s="34"/>
      <c r="CN175" s="34"/>
      <c r="CO175" s="34"/>
      <c r="CP175" s="34"/>
      <c r="CQ175" s="34"/>
      <c r="CR175" s="34"/>
      <c r="CS175" s="34"/>
      <c r="CT175" s="34"/>
      <c r="CU175" s="34"/>
      <c r="CV175" s="34"/>
      <c r="CW175" s="34"/>
    </row>
    <row r="176" spans="2:103" x14ac:dyDescent="0.35">
      <c r="B176" s="34">
        <v>174</v>
      </c>
      <c r="C176" s="34">
        <v>2023</v>
      </c>
      <c r="D176" s="34" t="s">
        <v>110</v>
      </c>
      <c r="E176" s="34">
        <v>38</v>
      </c>
      <c r="F176" s="34" t="s">
        <v>79</v>
      </c>
      <c r="G176" s="34" t="s">
        <v>160</v>
      </c>
      <c r="H176" s="34" t="s">
        <v>157</v>
      </c>
      <c r="I176" s="34" t="s">
        <v>85</v>
      </c>
      <c r="J176" s="34" t="s">
        <v>90</v>
      </c>
      <c r="K176" s="34" t="s">
        <v>332</v>
      </c>
      <c r="L176" s="34" t="s">
        <v>189</v>
      </c>
      <c r="M176" s="34" t="s">
        <v>478</v>
      </c>
      <c r="N176" s="95">
        <v>0.25</v>
      </c>
      <c r="O176" s="95">
        <v>0.28125</v>
      </c>
      <c r="P176" s="95" t="s">
        <v>59</v>
      </c>
      <c r="Q176" s="95">
        <v>0.70833333333333337</v>
      </c>
      <c r="R176" s="95" t="s">
        <v>70</v>
      </c>
      <c r="S176" s="95">
        <v>0.73958333333333337</v>
      </c>
      <c r="T176" s="34" t="s">
        <v>29</v>
      </c>
      <c r="U176" s="34" t="s">
        <v>49</v>
      </c>
      <c r="V176" s="34" t="s">
        <v>44</v>
      </c>
      <c r="W176" s="34" t="s">
        <v>333</v>
      </c>
      <c r="X176" s="34" t="s">
        <v>333</v>
      </c>
      <c r="Y176" s="34" t="s">
        <v>333</v>
      </c>
      <c r="Z176" s="34" t="s">
        <v>33</v>
      </c>
      <c r="AA176" s="34" t="s">
        <v>46</v>
      </c>
      <c r="AB176" s="96">
        <v>1.2690355329949239</v>
      </c>
      <c r="AC176" s="34" t="s">
        <v>29</v>
      </c>
      <c r="AD176" s="34" t="s">
        <v>44</v>
      </c>
      <c r="AE176" s="96">
        <v>0</v>
      </c>
      <c r="AF176" s="97">
        <v>10.25</v>
      </c>
      <c r="AG176" s="98">
        <v>0</v>
      </c>
      <c r="AH176" s="97">
        <v>0</v>
      </c>
      <c r="AI176" s="98" t="s">
        <v>333</v>
      </c>
      <c r="AJ176" s="97">
        <v>45</v>
      </c>
      <c r="AK176" s="97">
        <v>57.106598984771573</v>
      </c>
      <c r="AL176" s="97" t="s">
        <v>96</v>
      </c>
      <c r="AM176" s="96">
        <v>2.5380710659898478</v>
      </c>
      <c r="AN176" s="96">
        <v>0</v>
      </c>
      <c r="AO176" s="99" t="s">
        <v>333</v>
      </c>
      <c r="AP176" s="99">
        <v>0</v>
      </c>
      <c r="AQ176" s="99" t="s">
        <v>333</v>
      </c>
      <c r="AR176" s="99">
        <v>4.0048190000000119</v>
      </c>
      <c r="AS176" s="99">
        <v>5.082257614213213</v>
      </c>
      <c r="AT176" s="100" t="s">
        <v>100</v>
      </c>
      <c r="AU176" s="99">
        <v>459.98352909880128</v>
      </c>
      <c r="AV176" s="99">
        <v>583.73544301878337</v>
      </c>
      <c r="AW176" s="99">
        <v>60.380348000000183</v>
      </c>
      <c r="AX176" s="99">
        <v>76.624807106599221</v>
      </c>
      <c r="AY176" s="99">
        <v>15.3125</v>
      </c>
      <c r="AZ176" s="99">
        <v>19.43210659898477</v>
      </c>
      <c r="BA176" s="101">
        <v>564372.60273972608</v>
      </c>
      <c r="BB176" s="101">
        <v>716208.88672554074</v>
      </c>
      <c r="BC176" s="102">
        <v>2.3515525114155254E-2</v>
      </c>
      <c r="BD176" s="102">
        <v>2.9842036946897531E-2</v>
      </c>
      <c r="BE176" s="97">
        <v>0</v>
      </c>
      <c r="BF176" s="97">
        <v>0</v>
      </c>
      <c r="BG176" s="96">
        <v>1.2690355329949239</v>
      </c>
      <c r="BH176" s="96">
        <v>1.2690355329949239</v>
      </c>
      <c r="BI176" s="97" t="s">
        <v>333</v>
      </c>
      <c r="CD176" s="42" t="s">
        <v>257</v>
      </c>
      <c r="CE176" t="s">
        <v>313</v>
      </c>
      <c r="CG176" s="42" t="s">
        <v>251</v>
      </c>
      <c r="CH176" t="s">
        <v>313</v>
      </c>
      <c r="CI176" s="35"/>
      <c r="CK176" s="15" t="s">
        <v>256</v>
      </c>
      <c r="CL176" s="15" t="s">
        <v>255</v>
      </c>
      <c r="CM176" s="15" t="s">
        <v>254</v>
      </c>
      <c r="CN176" s="15" t="s">
        <v>253</v>
      </c>
      <c r="CO176" s="15" t="s">
        <v>252</v>
      </c>
      <c r="CP176" s="35"/>
      <c r="CQ176" s="35"/>
      <c r="CR176" s="35"/>
      <c r="CS176" s="35"/>
      <c r="CT176" s="35"/>
      <c r="CU176" s="35"/>
      <c r="CV176" s="35"/>
      <c r="CW176" s="35"/>
      <c r="CX176" s="49"/>
      <c r="CY176" s="49"/>
    </row>
    <row r="177" spans="2:101" x14ac:dyDescent="0.35">
      <c r="B177" s="34">
        <v>175</v>
      </c>
      <c r="C177" s="34">
        <v>2023</v>
      </c>
      <c r="D177" s="34" t="s">
        <v>110</v>
      </c>
      <c r="E177" s="34">
        <v>30</v>
      </c>
      <c r="F177" s="34" t="s">
        <v>79</v>
      </c>
      <c r="G177" s="34" t="s">
        <v>160</v>
      </c>
      <c r="H177" s="34" t="s">
        <v>157</v>
      </c>
      <c r="I177" s="34" t="s">
        <v>85</v>
      </c>
      <c r="J177" s="34" t="s">
        <v>90</v>
      </c>
      <c r="K177" s="34" t="s">
        <v>332</v>
      </c>
      <c r="L177" s="34" t="s">
        <v>174</v>
      </c>
      <c r="M177" s="34" t="s">
        <v>478</v>
      </c>
      <c r="N177" s="95">
        <v>0.33333333333333331</v>
      </c>
      <c r="O177" s="95">
        <v>0.35416666666666669</v>
      </c>
      <c r="P177" s="95" t="s">
        <v>61</v>
      </c>
      <c r="Q177" s="95">
        <v>0.70833333333333337</v>
      </c>
      <c r="R177" s="95" t="s">
        <v>70</v>
      </c>
      <c r="S177" s="95">
        <v>0.72916666666666663</v>
      </c>
      <c r="T177" s="34" t="s">
        <v>33</v>
      </c>
      <c r="U177" s="34" t="s">
        <v>48</v>
      </c>
      <c r="V177" s="34" t="s">
        <v>46</v>
      </c>
      <c r="W177" s="34" t="s">
        <v>333</v>
      </c>
      <c r="X177" s="34" t="s">
        <v>333</v>
      </c>
      <c r="Y177" s="34" t="s">
        <v>333</v>
      </c>
      <c r="Z177" s="34" t="s">
        <v>33</v>
      </c>
      <c r="AA177" s="34" t="s">
        <v>46</v>
      </c>
      <c r="AB177" s="96">
        <v>0</v>
      </c>
      <c r="AC177" s="34" t="s">
        <v>33</v>
      </c>
      <c r="AD177" s="34" t="s">
        <v>46</v>
      </c>
      <c r="AE177" s="96">
        <v>0</v>
      </c>
      <c r="AF177" s="97">
        <v>8.5</v>
      </c>
      <c r="AG177" s="98">
        <v>0</v>
      </c>
      <c r="AH177" s="97">
        <v>0</v>
      </c>
      <c r="AI177" s="98" t="s">
        <v>333</v>
      </c>
      <c r="AJ177" s="97">
        <v>29.999999999999972</v>
      </c>
      <c r="AK177" s="97">
        <v>38.071065989847682</v>
      </c>
      <c r="AL177" s="97" t="s">
        <v>95</v>
      </c>
      <c r="AM177" s="96">
        <v>2.5380710659898478</v>
      </c>
      <c r="AN177" s="96">
        <v>0</v>
      </c>
      <c r="AO177" s="99" t="s">
        <v>333</v>
      </c>
      <c r="AP177" s="99">
        <v>0</v>
      </c>
      <c r="AQ177" s="99" t="s">
        <v>333</v>
      </c>
      <c r="AR177" s="99">
        <v>7.4999999999999929</v>
      </c>
      <c r="AS177" s="99">
        <v>9.5177664974619205</v>
      </c>
      <c r="AT177" s="100" t="s">
        <v>101</v>
      </c>
      <c r="AU177" s="99">
        <v>0</v>
      </c>
      <c r="AV177" s="99">
        <v>0</v>
      </c>
      <c r="AW177" s="99">
        <v>0</v>
      </c>
      <c r="AX177" s="99">
        <v>0</v>
      </c>
      <c r="AY177" s="99">
        <v>10.208333333333323</v>
      </c>
      <c r="AZ177" s="99">
        <v>12.954737732656502</v>
      </c>
      <c r="BA177" s="101">
        <v>40273.972602739726</v>
      </c>
      <c r="BB177" s="101">
        <v>51109.102287740774</v>
      </c>
      <c r="BC177" s="102">
        <v>1.6780821917808219E-3</v>
      </c>
      <c r="BD177" s="102">
        <v>2.1295459286558654E-3</v>
      </c>
      <c r="BE177" s="97">
        <v>59.999999999999943</v>
      </c>
      <c r="BF177" s="97">
        <v>76.142131979695364</v>
      </c>
      <c r="BG177" s="96">
        <v>0</v>
      </c>
      <c r="BH177" s="96">
        <v>1.2690355329949239</v>
      </c>
      <c r="BI177" s="97" t="s">
        <v>333</v>
      </c>
      <c r="CD177" t="s">
        <v>63</v>
      </c>
      <c r="CE177" s="44">
        <v>11.421319796954313</v>
      </c>
      <c r="CG177" t="s">
        <v>64</v>
      </c>
      <c r="CH177" s="44">
        <v>1.2690355329949239</v>
      </c>
      <c r="CI177" s="34"/>
      <c r="CK177" s="17">
        <v>0</v>
      </c>
      <c r="CL177" s="17">
        <v>4.1666666666666664E-2</v>
      </c>
      <c r="CM177" s="17" t="s">
        <v>53</v>
      </c>
      <c r="CN177" s="17">
        <f t="shared" ref="CN177:CN200" si="17">IFERROR(GETPIVOTDATA("Colaboradores",$CD$176,"Franja_llegada",$CM177),0)</f>
        <v>0</v>
      </c>
      <c r="CO177" s="17">
        <f t="shared" ref="CO177:CO200" si="18">IFERROR(GETPIVOTDATA("Colaboradores",$CG$176,"Franja_Salida",$CM177),0)</f>
        <v>0</v>
      </c>
    </row>
    <row r="178" spans="2:101" x14ac:dyDescent="0.35">
      <c r="B178" s="34">
        <v>176</v>
      </c>
      <c r="C178" s="34">
        <v>2023</v>
      </c>
      <c r="D178" s="34" t="s">
        <v>111</v>
      </c>
      <c r="E178" s="34">
        <v>30</v>
      </c>
      <c r="F178" s="34" t="s">
        <v>79</v>
      </c>
      <c r="G178" s="34" t="s">
        <v>160</v>
      </c>
      <c r="H178" s="34" t="s">
        <v>157</v>
      </c>
      <c r="I178" s="34" t="s">
        <v>85</v>
      </c>
      <c r="J178" s="34" t="s">
        <v>90</v>
      </c>
      <c r="K178" s="34" t="s">
        <v>332</v>
      </c>
      <c r="L178" s="34" t="s">
        <v>181</v>
      </c>
      <c r="M178" s="34" t="s">
        <v>478</v>
      </c>
      <c r="N178" s="95">
        <v>0.25</v>
      </c>
      <c r="O178" s="95">
        <v>0.29166666666666669</v>
      </c>
      <c r="P178" s="95" t="s">
        <v>60</v>
      </c>
      <c r="Q178" s="95">
        <v>0.70833333333333337</v>
      </c>
      <c r="R178" s="95" t="s">
        <v>70</v>
      </c>
      <c r="S178" s="95">
        <v>0.75</v>
      </c>
      <c r="T178" s="34" t="s">
        <v>25</v>
      </c>
      <c r="U178" s="34" t="s">
        <v>333</v>
      </c>
      <c r="V178" s="34" t="s">
        <v>43</v>
      </c>
      <c r="W178" s="34" t="s">
        <v>458</v>
      </c>
      <c r="X178" s="34" t="s">
        <v>42</v>
      </c>
      <c r="Y178" s="34" t="s">
        <v>333</v>
      </c>
      <c r="Z178" s="34" t="s">
        <v>25</v>
      </c>
      <c r="AA178" s="34" t="s">
        <v>43</v>
      </c>
      <c r="AB178" s="96">
        <v>0</v>
      </c>
      <c r="AC178" s="34" t="s">
        <v>35</v>
      </c>
      <c r="AD178" s="34" t="s">
        <v>45</v>
      </c>
      <c r="AE178" s="96">
        <v>1.2690355329949239</v>
      </c>
      <c r="AF178" s="97">
        <v>10</v>
      </c>
      <c r="AG178" s="98">
        <v>22.5</v>
      </c>
      <c r="AH178" s="97">
        <v>28.553299492385786</v>
      </c>
      <c r="AI178" s="98" t="s">
        <v>104</v>
      </c>
      <c r="AJ178" s="97">
        <v>59.999999999999986</v>
      </c>
      <c r="AK178" s="97">
        <v>76.142131979695421</v>
      </c>
      <c r="AL178" s="97" t="s">
        <v>96</v>
      </c>
      <c r="AM178" s="96">
        <v>2.5380710659898478</v>
      </c>
      <c r="AN178" s="96">
        <v>2.5380710659898478</v>
      </c>
      <c r="AO178" s="99">
        <v>9.1012500000000003</v>
      </c>
      <c r="AP178" s="99">
        <v>11.549809644670052</v>
      </c>
      <c r="AQ178" s="99" t="s">
        <v>109</v>
      </c>
      <c r="AR178" s="99">
        <v>12.411818000000011</v>
      </c>
      <c r="AS178" s="99">
        <v>15.751038071066004</v>
      </c>
      <c r="AT178" s="100" t="s">
        <v>102</v>
      </c>
      <c r="AU178" s="99">
        <v>4549.8061413024225</v>
      </c>
      <c r="AV178" s="99">
        <v>5773.8656615512973</v>
      </c>
      <c r="AW178" s="99">
        <v>560.37616283653847</v>
      </c>
      <c r="AX178" s="99">
        <v>711.13726248291687</v>
      </c>
      <c r="AY178" s="99">
        <v>20.416666666666661</v>
      </c>
      <c r="AZ178" s="99">
        <v>25.909475465313022</v>
      </c>
      <c r="BA178" s="101">
        <v>1764000</v>
      </c>
      <c r="BB178" s="101">
        <v>2238578.6802030457</v>
      </c>
      <c r="BC178" s="102">
        <v>7.3499999999999996E-2</v>
      </c>
      <c r="BD178" s="102">
        <v>9.3274111675126906E-2</v>
      </c>
      <c r="BE178" s="97">
        <v>0</v>
      </c>
      <c r="BF178" s="97">
        <v>0</v>
      </c>
      <c r="BG178" s="96">
        <v>1.2690355329949239</v>
      </c>
      <c r="BH178" s="96">
        <v>1.2690355329949239</v>
      </c>
      <c r="BI178" s="97" t="s">
        <v>333</v>
      </c>
      <c r="CD178" t="s">
        <v>64</v>
      </c>
      <c r="CE178" s="44">
        <v>1.2690355329949239</v>
      </c>
      <c r="CG178" t="s">
        <v>65</v>
      </c>
      <c r="CH178" s="44">
        <v>5.0761421319796955</v>
      </c>
      <c r="CI178" s="34"/>
      <c r="CK178" s="17">
        <f t="shared" ref="CK178:CK200" si="19">CL177</f>
        <v>4.1666666666666664E-2</v>
      </c>
      <c r="CL178" s="17">
        <f t="shared" ref="CL178:CL200" si="20">CL177+1/24</f>
        <v>8.3333333333333329E-2</v>
      </c>
      <c r="CM178" s="17" t="s">
        <v>54</v>
      </c>
      <c r="CN178" s="17">
        <f t="shared" si="17"/>
        <v>0</v>
      </c>
      <c r="CO178" s="17">
        <f t="shared" si="18"/>
        <v>0</v>
      </c>
    </row>
    <row r="179" spans="2:101" x14ac:dyDescent="0.35">
      <c r="B179" s="34">
        <v>177</v>
      </c>
      <c r="C179" s="34">
        <v>2023</v>
      </c>
      <c r="D179" s="34" t="s">
        <v>110</v>
      </c>
      <c r="E179" s="34">
        <v>40</v>
      </c>
      <c r="F179" s="34" t="s">
        <v>80</v>
      </c>
      <c r="G179" s="34" t="s">
        <v>158</v>
      </c>
      <c r="H179" s="34" t="s">
        <v>157</v>
      </c>
      <c r="I179" s="34" t="s">
        <v>85</v>
      </c>
      <c r="J179" s="34" t="s">
        <v>92</v>
      </c>
      <c r="K179" s="34" t="s">
        <v>332</v>
      </c>
      <c r="L179" s="34" t="s">
        <v>174</v>
      </c>
      <c r="M179" s="34" t="s">
        <v>478</v>
      </c>
      <c r="N179" s="95">
        <v>0.22916666666666666</v>
      </c>
      <c r="O179" s="95">
        <v>0.27083333333333331</v>
      </c>
      <c r="P179" s="95" t="s">
        <v>59</v>
      </c>
      <c r="Q179" s="95">
        <v>0.75</v>
      </c>
      <c r="R179" s="95" t="s">
        <v>71</v>
      </c>
      <c r="S179" s="95">
        <v>0.79166666666666663</v>
      </c>
      <c r="T179" s="34" t="s">
        <v>25</v>
      </c>
      <c r="U179" s="34" t="s">
        <v>333</v>
      </c>
      <c r="V179" s="34" t="s">
        <v>43</v>
      </c>
      <c r="W179" s="34" t="s">
        <v>333</v>
      </c>
      <c r="X179" s="34" t="s">
        <v>333</v>
      </c>
      <c r="Y179" s="34" t="s">
        <v>333</v>
      </c>
      <c r="Z179" s="34" t="s">
        <v>25</v>
      </c>
      <c r="AA179" s="34" t="s">
        <v>43</v>
      </c>
      <c r="AB179" s="96">
        <v>0</v>
      </c>
      <c r="AC179" s="34" t="s">
        <v>25</v>
      </c>
      <c r="AD179" s="34" t="s">
        <v>43</v>
      </c>
      <c r="AE179" s="96">
        <v>0</v>
      </c>
      <c r="AF179" s="97">
        <v>11.5</v>
      </c>
      <c r="AG179" s="98">
        <v>0</v>
      </c>
      <c r="AH179" s="97">
        <v>0</v>
      </c>
      <c r="AI179" s="98" t="s">
        <v>333</v>
      </c>
      <c r="AJ179" s="97">
        <v>59.999999999999964</v>
      </c>
      <c r="AK179" s="97">
        <v>76.142131979695392</v>
      </c>
      <c r="AL179" s="97" t="s">
        <v>96</v>
      </c>
      <c r="AM179" s="96">
        <v>2.5380710659898478</v>
      </c>
      <c r="AN179" s="96">
        <v>0</v>
      </c>
      <c r="AO179" s="99" t="s">
        <v>333</v>
      </c>
      <c r="AP179" s="99">
        <v>0</v>
      </c>
      <c r="AQ179" s="99" t="s">
        <v>333</v>
      </c>
      <c r="AR179" s="99">
        <v>9.6757879999999972</v>
      </c>
      <c r="AS179" s="99">
        <v>12.278918781725885</v>
      </c>
      <c r="AT179" s="100" t="s">
        <v>101</v>
      </c>
      <c r="AU179" s="99">
        <v>57.833882790721134</v>
      </c>
      <c r="AV179" s="99">
        <v>73.393252272488752</v>
      </c>
      <c r="AW179" s="99">
        <v>7.123101141826921</v>
      </c>
      <c r="AX179" s="99">
        <v>9.0394684540950774</v>
      </c>
      <c r="AY179" s="99">
        <v>20.416666666666654</v>
      </c>
      <c r="AZ179" s="99">
        <v>25.909475465313012</v>
      </c>
      <c r="BA179" s="101">
        <v>1445500</v>
      </c>
      <c r="BB179" s="101">
        <v>1834390.8629441625</v>
      </c>
      <c r="BC179" s="102">
        <v>1.8532051282051282E-2</v>
      </c>
      <c r="BD179" s="102">
        <v>2.3517831576207213E-2</v>
      </c>
      <c r="BE179" s="97">
        <v>0</v>
      </c>
      <c r="BF179" s="97">
        <v>0</v>
      </c>
      <c r="BG179" s="96">
        <v>1.2690355329949239</v>
      </c>
      <c r="BH179" s="96">
        <v>1.2690355329949239</v>
      </c>
      <c r="BI179" s="97" t="s">
        <v>333</v>
      </c>
      <c r="CD179" t="s">
        <v>66</v>
      </c>
      <c r="CE179" s="44">
        <v>2.5380710659898478</v>
      </c>
      <c r="CG179" t="s">
        <v>66</v>
      </c>
      <c r="CH179" s="44">
        <v>3.8071065989847717</v>
      </c>
      <c r="CI179" s="34"/>
      <c r="CK179" s="17">
        <f t="shared" si="19"/>
        <v>8.3333333333333329E-2</v>
      </c>
      <c r="CL179" s="17">
        <f t="shared" si="20"/>
        <v>0.125</v>
      </c>
      <c r="CM179" s="17" t="s">
        <v>55</v>
      </c>
      <c r="CN179" s="17">
        <f t="shared" si="17"/>
        <v>0</v>
      </c>
      <c r="CO179" s="17">
        <f t="shared" si="18"/>
        <v>0</v>
      </c>
    </row>
    <row r="180" spans="2:101" x14ac:dyDescent="0.35">
      <c r="B180" s="34">
        <v>178</v>
      </c>
      <c r="C180" s="34">
        <v>2023</v>
      </c>
      <c r="D180" s="34" t="s">
        <v>110</v>
      </c>
      <c r="E180" s="34">
        <v>36</v>
      </c>
      <c r="F180" s="34" t="s">
        <v>79</v>
      </c>
      <c r="G180" s="34" t="s">
        <v>158</v>
      </c>
      <c r="H180" s="34" t="s">
        <v>157</v>
      </c>
      <c r="I180" s="34" t="s">
        <v>84</v>
      </c>
      <c r="J180" s="34" t="s">
        <v>90</v>
      </c>
      <c r="K180" s="34" t="s">
        <v>334</v>
      </c>
      <c r="L180" s="34" t="s">
        <v>176</v>
      </c>
      <c r="M180" s="34" t="s">
        <v>478</v>
      </c>
      <c r="N180" s="95">
        <v>0.31944444444444448</v>
      </c>
      <c r="O180" s="95">
        <v>0.40972222222222227</v>
      </c>
      <c r="P180" s="95" t="s">
        <v>62</v>
      </c>
      <c r="Q180" s="95">
        <v>0.77083333333333337</v>
      </c>
      <c r="R180" s="95" t="s">
        <v>71</v>
      </c>
      <c r="S180" s="95">
        <v>0.85416666666666663</v>
      </c>
      <c r="T180" s="34" t="s">
        <v>25</v>
      </c>
      <c r="U180" s="34" t="s">
        <v>333</v>
      </c>
      <c r="V180" s="34" t="s">
        <v>43</v>
      </c>
      <c r="W180" s="34" t="s">
        <v>41</v>
      </c>
      <c r="X180" s="34" t="s">
        <v>43</v>
      </c>
      <c r="Y180" s="34" t="s">
        <v>333</v>
      </c>
      <c r="Z180" s="34" t="s">
        <v>25</v>
      </c>
      <c r="AA180" s="34" t="s">
        <v>43</v>
      </c>
      <c r="AB180" s="96">
        <v>0</v>
      </c>
      <c r="AC180" s="34" t="s">
        <v>25</v>
      </c>
      <c r="AD180" s="34" t="s">
        <v>43</v>
      </c>
      <c r="AE180" s="96">
        <v>0</v>
      </c>
      <c r="AF180" s="97">
        <v>8.6666666666666661</v>
      </c>
      <c r="AG180" s="98">
        <v>20</v>
      </c>
      <c r="AH180" s="97">
        <v>25.380710659898476</v>
      </c>
      <c r="AI180" s="98" t="s">
        <v>104</v>
      </c>
      <c r="AJ180" s="97">
        <v>124.99999999999996</v>
      </c>
      <c r="AK180" s="97">
        <v>158.62944162436543</v>
      </c>
      <c r="AL180" s="97" t="s">
        <v>98</v>
      </c>
      <c r="AM180" s="96">
        <v>2.5380710659898478</v>
      </c>
      <c r="AN180" s="96">
        <v>2.5380710659898478</v>
      </c>
      <c r="AO180" s="99">
        <v>5.6666666666666661</v>
      </c>
      <c r="AP180" s="99">
        <v>7.1912013536379016</v>
      </c>
      <c r="AQ180" s="99" t="s">
        <v>109</v>
      </c>
      <c r="AR180" s="99">
        <v>30.919868000000008</v>
      </c>
      <c r="AS180" s="99">
        <v>39.238411167512702</v>
      </c>
      <c r="AT180" s="100" t="s">
        <v>103</v>
      </c>
      <c r="AU180" s="99">
        <v>271.37183291454602</v>
      </c>
      <c r="AV180" s="99">
        <v>344.38049862252035</v>
      </c>
      <c r="AW180" s="99">
        <v>33.423469419960838</v>
      </c>
      <c r="AX180" s="99">
        <v>42.415570329899545</v>
      </c>
      <c r="AY180" s="99">
        <v>42.534722222222207</v>
      </c>
      <c r="AZ180" s="99">
        <v>53.978073886068792</v>
      </c>
      <c r="BA180" s="101">
        <v>2572500</v>
      </c>
      <c r="BB180" s="101">
        <v>3264593.9086294416</v>
      </c>
      <c r="BC180" s="102">
        <v>0.1071875</v>
      </c>
      <c r="BD180" s="102">
        <v>0.1360247461928934</v>
      </c>
      <c r="BE180" s="97">
        <v>0</v>
      </c>
      <c r="BF180" s="97">
        <v>0</v>
      </c>
      <c r="BG180" s="96">
        <v>1.2690355329949239</v>
      </c>
      <c r="BH180" s="96">
        <v>1.2690355329949239</v>
      </c>
      <c r="BI180" s="97" t="s">
        <v>333</v>
      </c>
      <c r="CD180" t="s">
        <v>67</v>
      </c>
      <c r="CE180" s="44">
        <v>3.8071065989847717</v>
      </c>
      <c r="CG180" t="s">
        <v>67</v>
      </c>
      <c r="CH180" s="44">
        <v>17.766497461928932</v>
      </c>
      <c r="CI180" s="34"/>
      <c r="CK180" s="17">
        <f t="shared" si="19"/>
        <v>0.125</v>
      </c>
      <c r="CL180" s="17">
        <f t="shared" si="20"/>
        <v>0.16666666666666666</v>
      </c>
      <c r="CM180" s="17" t="s">
        <v>56</v>
      </c>
      <c r="CN180" s="17">
        <f t="shared" si="17"/>
        <v>0</v>
      </c>
      <c r="CO180" s="17">
        <f t="shared" si="18"/>
        <v>0</v>
      </c>
    </row>
    <row r="181" spans="2:101" x14ac:dyDescent="0.35">
      <c r="B181" s="34">
        <v>179</v>
      </c>
      <c r="C181" s="34">
        <v>2023</v>
      </c>
      <c r="D181" s="34" t="s">
        <v>110</v>
      </c>
      <c r="E181" s="34">
        <v>38</v>
      </c>
      <c r="F181" s="34" t="s">
        <v>79</v>
      </c>
      <c r="G181" s="34" t="s">
        <v>160</v>
      </c>
      <c r="H181" s="34" t="s">
        <v>157</v>
      </c>
      <c r="I181" s="34" t="s">
        <v>84</v>
      </c>
      <c r="J181" s="34" t="s">
        <v>90</v>
      </c>
      <c r="K181" s="34" t="s">
        <v>332</v>
      </c>
      <c r="L181" s="34" t="s">
        <v>181</v>
      </c>
      <c r="M181" s="34" t="s">
        <v>478</v>
      </c>
      <c r="N181" s="95">
        <v>0.33333333333333331</v>
      </c>
      <c r="O181" s="95">
        <v>0.375</v>
      </c>
      <c r="P181" s="95" t="s">
        <v>62</v>
      </c>
      <c r="Q181" s="95">
        <v>0.70833333333333337</v>
      </c>
      <c r="R181" s="95" t="s">
        <v>70</v>
      </c>
      <c r="S181" s="95">
        <v>0.75</v>
      </c>
      <c r="T181" s="34" t="s">
        <v>29</v>
      </c>
      <c r="U181" s="34" t="s">
        <v>49</v>
      </c>
      <c r="V181" s="34" t="s">
        <v>44</v>
      </c>
      <c r="W181" s="34" t="s">
        <v>333</v>
      </c>
      <c r="X181" s="34" t="s">
        <v>333</v>
      </c>
      <c r="Y181" s="34" t="s">
        <v>333</v>
      </c>
      <c r="Z181" s="34" t="s">
        <v>29</v>
      </c>
      <c r="AA181" s="34" t="s">
        <v>44</v>
      </c>
      <c r="AB181" s="96">
        <v>0</v>
      </c>
      <c r="AC181" s="34" t="s">
        <v>29</v>
      </c>
      <c r="AD181" s="34" t="s">
        <v>44</v>
      </c>
      <c r="AE181" s="96">
        <v>0</v>
      </c>
      <c r="AF181" s="97">
        <v>8</v>
      </c>
      <c r="AG181" s="98">
        <v>0</v>
      </c>
      <c r="AH181" s="97">
        <v>0</v>
      </c>
      <c r="AI181" s="98" t="s">
        <v>333</v>
      </c>
      <c r="AJ181" s="97">
        <v>59.999999999999986</v>
      </c>
      <c r="AK181" s="97">
        <v>76.142131979695421</v>
      </c>
      <c r="AL181" s="97" t="s">
        <v>96</v>
      </c>
      <c r="AM181" s="96">
        <v>2.5380710659898478</v>
      </c>
      <c r="AN181" s="96">
        <v>0</v>
      </c>
      <c r="AO181" s="99" t="s">
        <v>333</v>
      </c>
      <c r="AP181" s="99">
        <v>0</v>
      </c>
      <c r="AQ181" s="99" t="s">
        <v>333</v>
      </c>
      <c r="AR181" s="99">
        <v>12.411818000000011</v>
      </c>
      <c r="AS181" s="99">
        <v>15.751038071066004</v>
      </c>
      <c r="AT181" s="100" t="s">
        <v>102</v>
      </c>
      <c r="AU181" s="99">
        <v>1425.5904814105243</v>
      </c>
      <c r="AV181" s="99">
        <v>1809.1249764092947</v>
      </c>
      <c r="AW181" s="99">
        <v>187.13202523076939</v>
      </c>
      <c r="AX181" s="99">
        <v>237.47718937914897</v>
      </c>
      <c r="AY181" s="99">
        <v>20.416666666666661</v>
      </c>
      <c r="AZ181" s="99">
        <v>25.909475465313022</v>
      </c>
      <c r="BA181" s="101">
        <v>3158821.9178082193</v>
      </c>
      <c r="BB181" s="101">
        <v>4008657.2561018011</v>
      </c>
      <c r="BC181" s="102">
        <v>0.13161757990867581</v>
      </c>
      <c r="BD181" s="102">
        <v>0.16702738567090838</v>
      </c>
      <c r="BE181" s="97">
        <v>0</v>
      </c>
      <c r="BF181" s="97">
        <v>0</v>
      </c>
      <c r="BG181" s="96">
        <v>1.2690355329949239</v>
      </c>
      <c r="BH181" s="96">
        <v>1.2690355329949239</v>
      </c>
      <c r="BI181" s="97" t="s">
        <v>333</v>
      </c>
      <c r="CD181" t="s">
        <v>57</v>
      </c>
      <c r="CE181" s="44">
        <v>0</v>
      </c>
      <c r="CG181" t="s">
        <v>68</v>
      </c>
      <c r="CH181" s="44">
        <v>7.6142131979695424</v>
      </c>
      <c r="CI181" s="34"/>
      <c r="CK181" s="17">
        <f t="shared" si="19"/>
        <v>0.16666666666666666</v>
      </c>
      <c r="CL181" s="17">
        <f t="shared" si="20"/>
        <v>0.20833333333333331</v>
      </c>
      <c r="CM181" s="17" t="s">
        <v>57</v>
      </c>
      <c r="CN181" s="17">
        <f t="shared" si="17"/>
        <v>0</v>
      </c>
      <c r="CO181" s="17">
        <f t="shared" si="18"/>
        <v>0</v>
      </c>
    </row>
    <row r="182" spans="2:101" x14ac:dyDescent="0.35">
      <c r="B182" s="34">
        <v>180</v>
      </c>
      <c r="C182" s="34">
        <v>2023</v>
      </c>
      <c r="D182" s="34" t="s">
        <v>110</v>
      </c>
      <c r="E182" s="34">
        <v>58</v>
      </c>
      <c r="F182" s="34" t="s">
        <v>81</v>
      </c>
      <c r="G182" s="34" t="s">
        <v>158</v>
      </c>
      <c r="H182" s="34" t="s">
        <v>157</v>
      </c>
      <c r="I182" s="34" t="s">
        <v>85</v>
      </c>
      <c r="J182" s="34" t="s">
        <v>90</v>
      </c>
      <c r="K182" s="34" t="s">
        <v>332</v>
      </c>
      <c r="L182" s="34" t="s">
        <v>178</v>
      </c>
      <c r="M182" s="34" t="s">
        <v>478</v>
      </c>
      <c r="N182" s="95">
        <v>0.25</v>
      </c>
      <c r="O182" s="95">
        <v>0.29166666666666669</v>
      </c>
      <c r="P182" s="95" t="s">
        <v>60</v>
      </c>
      <c r="Q182" s="95">
        <v>0.58333333333333337</v>
      </c>
      <c r="R182" s="95" t="s">
        <v>67</v>
      </c>
      <c r="S182" s="95">
        <v>0.625</v>
      </c>
      <c r="T182" s="34" t="s">
        <v>25</v>
      </c>
      <c r="U182" s="34" t="s">
        <v>333</v>
      </c>
      <c r="V182" s="34" t="s">
        <v>43</v>
      </c>
      <c r="W182" s="34" t="s">
        <v>28</v>
      </c>
      <c r="X182" s="34" t="s">
        <v>43</v>
      </c>
      <c r="Y182" s="34" t="s">
        <v>333</v>
      </c>
      <c r="Z182" s="34" t="s">
        <v>25</v>
      </c>
      <c r="AA182" s="34" t="s">
        <v>43</v>
      </c>
      <c r="AB182" s="96">
        <v>0</v>
      </c>
      <c r="AC182" s="34" t="s">
        <v>25</v>
      </c>
      <c r="AD182" s="34" t="s">
        <v>43</v>
      </c>
      <c r="AE182" s="96">
        <v>0</v>
      </c>
      <c r="AF182" s="97">
        <v>7</v>
      </c>
      <c r="AG182" s="98">
        <v>10</v>
      </c>
      <c r="AH182" s="97">
        <v>12.690355329949238</v>
      </c>
      <c r="AI182" s="98" t="s">
        <v>149</v>
      </c>
      <c r="AJ182" s="97">
        <v>59.999999999999986</v>
      </c>
      <c r="AK182" s="97">
        <v>76.142131979695421</v>
      </c>
      <c r="AL182" s="97" t="s">
        <v>96</v>
      </c>
      <c r="AM182" s="96">
        <v>2.5380710659898478</v>
      </c>
      <c r="AN182" s="96">
        <v>2.5380710659898478</v>
      </c>
      <c r="AO182" s="99">
        <v>2.7666666666666666</v>
      </c>
      <c r="AP182" s="99">
        <v>3.5109983079526228</v>
      </c>
      <c r="AQ182" s="99" t="s">
        <v>108</v>
      </c>
      <c r="AR182" s="99">
        <v>8.623818</v>
      </c>
      <c r="AS182" s="99">
        <v>10.943931472081218</v>
      </c>
      <c r="AT182" s="100" t="s">
        <v>101</v>
      </c>
      <c r="AU182" s="99">
        <v>101.47618268941181</v>
      </c>
      <c r="AV182" s="99">
        <v>128.77688158554798</v>
      </c>
      <c r="AW182" s="99">
        <v>12.498298193099297</v>
      </c>
      <c r="AX182" s="99">
        <v>15.86078450900926</v>
      </c>
      <c r="AY182" s="99">
        <v>20.416666666666661</v>
      </c>
      <c r="AZ182" s="99">
        <v>25.909475465313022</v>
      </c>
      <c r="BA182" s="101">
        <v>1445500</v>
      </c>
      <c r="BB182" s="101">
        <v>1834390.8629441625</v>
      </c>
      <c r="BC182" s="102">
        <v>6.0229166666666667E-2</v>
      </c>
      <c r="BD182" s="102">
        <v>7.6432952622673439E-2</v>
      </c>
      <c r="BE182" s="97">
        <v>0</v>
      </c>
      <c r="BF182" s="97">
        <v>0</v>
      </c>
      <c r="BG182" s="96">
        <v>1.2690355329949239</v>
      </c>
      <c r="BH182" s="96">
        <v>1.2690355329949239</v>
      </c>
      <c r="BI182" s="97" t="s">
        <v>333</v>
      </c>
      <c r="CD182" t="s">
        <v>58</v>
      </c>
      <c r="CE182" s="44">
        <v>1.2690355329949239</v>
      </c>
      <c r="CG182" t="s">
        <v>69</v>
      </c>
      <c r="CH182" s="44">
        <v>15.228426395939083</v>
      </c>
      <c r="CI182" s="34"/>
      <c r="CK182" s="17">
        <f t="shared" si="19"/>
        <v>0.20833333333333331</v>
      </c>
      <c r="CL182" s="17">
        <f t="shared" si="20"/>
        <v>0.24999999999999997</v>
      </c>
      <c r="CM182" s="17" t="s">
        <v>58</v>
      </c>
      <c r="CN182" s="17">
        <f t="shared" si="17"/>
        <v>1.2690355329949239</v>
      </c>
      <c r="CO182" s="17">
        <f t="shared" si="18"/>
        <v>0</v>
      </c>
    </row>
    <row r="183" spans="2:101" x14ac:dyDescent="0.35">
      <c r="B183" s="34">
        <v>181</v>
      </c>
      <c r="C183" s="34">
        <v>2023</v>
      </c>
      <c r="D183" s="34" t="s">
        <v>110</v>
      </c>
      <c r="E183" s="34">
        <v>35</v>
      </c>
      <c r="F183" s="34" t="s">
        <v>79</v>
      </c>
      <c r="G183" s="34" t="s">
        <v>158</v>
      </c>
      <c r="H183" s="34" t="s">
        <v>157</v>
      </c>
      <c r="I183" s="34" t="s">
        <v>84</v>
      </c>
      <c r="J183" s="34" t="s">
        <v>90</v>
      </c>
      <c r="K183" s="34" t="s">
        <v>332</v>
      </c>
      <c r="L183" s="34" t="s">
        <v>183</v>
      </c>
      <c r="M183" s="34" t="s">
        <v>478</v>
      </c>
      <c r="N183" s="95">
        <v>0.27083333333333331</v>
      </c>
      <c r="O183" s="95">
        <v>0.33333333333333331</v>
      </c>
      <c r="P183" s="95" t="s">
        <v>61</v>
      </c>
      <c r="Q183" s="95">
        <v>0.83333333333333337</v>
      </c>
      <c r="R183" s="95" t="s">
        <v>73</v>
      </c>
      <c r="S183" s="95">
        <v>0.875</v>
      </c>
      <c r="T183" s="34" t="s">
        <v>29</v>
      </c>
      <c r="U183" s="34" t="s">
        <v>49</v>
      </c>
      <c r="V183" s="34" t="s">
        <v>44</v>
      </c>
      <c r="W183" s="34" t="s">
        <v>333</v>
      </c>
      <c r="X183" s="34" t="s">
        <v>333</v>
      </c>
      <c r="Y183" s="34" t="s">
        <v>333</v>
      </c>
      <c r="Z183" s="34" t="s">
        <v>29</v>
      </c>
      <c r="AA183" s="34" t="s">
        <v>44</v>
      </c>
      <c r="AB183" s="96">
        <v>0</v>
      </c>
      <c r="AC183" s="34" t="s">
        <v>29</v>
      </c>
      <c r="AD183" s="34" t="s">
        <v>44</v>
      </c>
      <c r="AE183" s="96">
        <v>0</v>
      </c>
      <c r="AF183" s="97">
        <v>12</v>
      </c>
      <c r="AG183" s="98">
        <v>0</v>
      </c>
      <c r="AH183" s="97">
        <v>0</v>
      </c>
      <c r="AI183" s="98" t="s">
        <v>333</v>
      </c>
      <c r="AJ183" s="97">
        <v>74.999999999999972</v>
      </c>
      <c r="AK183" s="97">
        <v>95.177664974619262</v>
      </c>
      <c r="AL183" s="97" t="s">
        <v>97</v>
      </c>
      <c r="AM183" s="96">
        <v>2.5380710659898478</v>
      </c>
      <c r="AN183" s="96">
        <v>0</v>
      </c>
      <c r="AO183" s="99" t="s">
        <v>333</v>
      </c>
      <c r="AP183" s="99">
        <v>0</v>
      </c>
      <c r="AQ183" s="99" t="s">
        <v>333</v>
      </c>
      <c r="AR183" s="99">
        <v>14.202759000000015</v>
      </c>
      <c r="AS183" s="99">
        <v>18.023805837563472</v>
      </c>
      <c r="AT183" s="100" t="s">
        <v>102</v>
      </c>
      <c r="AU183" s="99">
        <v>951.58787563845488</v>
      </c>
      <c r="AV183" s="99">
        <v>1207.5988269523539</v>
      </c>
      <c r="AW183" s="99">
        <v>124.91144453846165</v>
      </c>
      <c r="AX183" s="99">
        <v>158.51706159703255</v>
      </c>
      <c r="AY183" s="99">
        <v>25.520833333333325</v>
      </c>
      <c r="AZ183" s="99">
        <v>32.386844331641278</v>
      </c>
      <c r="BA183" s="101">
        <v>1686808.2191780822</v>
      </c>
      <c r="BB183" s="101">
        <v>2140619.5674848761</v>
      </c>
      <c r="BC183" s="102">
        <v>7.0283675799086759E-2</v>
      </c>
      <c r="BD183" s="102">
        <v>8.9192481978536492E-2</v>
      </c>
      <c r="BE183" s="97">
        <v>0</v>
      </c>
      <c r="BF183" s="97">
        <v>0</v>
      </c>
      <c r="BG183" s="96">
        <v>1.2690355329949239</v>
      </c>
      <c r="BH183" s="96">
        <v>1.2690355329949239</v>
      </c>
      <c r="BI183" s="97" t="s">
        <v>333</v>
      </c>
      <c r="CD183" t="s">
        <v>59</v>
      </c>
      <c r="CE183" s="44">
        <v>21.573604060913702</v>
      </c>
      <c r="CG183" t="s">
        <v>70</v>
      </c>
      <c r="CH183" s="44">
        <v>39.340101522842652</v>
      </c>
      <c r="CI183" s="34"/>
      <c r="CK183" s="17">
        <f t="shared" si="19"/>
        <v>0.24999999999999997</v>
      </c>
      <c r="CL183" s="17">
        <f t="shared" si="20"/>
        <v>0.29166666666666663</v>
      </c>
      <c r="CM183" s="17" t="s">
        <v>59</v>
      </c>
      <c r="CN183" s="17">
        <f t="shared" si="17"/>
        <v>21.573604060913702</v>
      </c>
      <c r="CO183" s="17">
        <f t="shared" si="18"/>
        <v>0</v>
      </c>
    </row>
    <row r="184" spans="2:101" x14ac:dyDescent="0.35">
      <c r="B184" s="34">
        <v>182</v>
      </c>
      <c r="C184" s="34">
        <v>2023</v>
      </c>
      <c r="D184" s="34" t="s">
        <v>110</v>
      </c>
      <c r="E184" s="34">
        <v>55</v>
      </c>
      <c r="F184" s="34" t="s">
        <v>81</v>
      </c>
      <c r="G184" s="34" t="s">
        <v>160</v>
      </c>
      <c r="H184" s="34" t="s">
        <v>157</v>
      </c>
      <c r="I184" s="34" t="s">
        <v>84</v>
      </c>
      <c r="J184" s="34" t="s">
        <v>90</v>
      </c>
      <c r="K184" s="34" t="s">
        <v>332</v>
      </c>
      <c r="L184" s="34" t="s">
        <v>178</v>
      </c>
      <c r="M184" s="34" t="s">
        <v>478</v>
      </c>
      <c r="N184" s="95">
        <v>0.125</v>
      </c>
      <c r="O184" s="95">
        <v>0.16666666666666666</v>
      </c>
      <c r="P184" s="95" t="s">
        <v>57</v>
      </c>
      <c r="Q184" s="95">
        <v>0.91666666666666663</v>
      </c>
      <c r="R184" s="95" t="s">
        <v>75</v>
      </c>
      <c r="S184" s="95">
        <v>0.95833333333333337</v>
      </c>
      <c r="T184" s="34" t="s">
        <v>33</v>
      </c>
      <c r="U184" s="34" t="s">
        <v>48</v>
      </c>
      <c r="V184" s="34" t="s">
        <v>46</v>
      </c>
      <c r="W184" s="34" t="s">
        <v>333</v>
      </c>
      <c r="X184" s="34" t="s">
        <v>333</v>
      </c>
      <c r="Y184" s="34" t="s">
        <v>333</v>
      </c>
      <c r="Z184" s="34" t="s">
        <v>38</v>
      </c>
      <c r="AA184" s="34" t="s">
        <v>46</v>
      </c>
      <c r="AB184" s="96">
        <v>0</v>
      </c>
      <c r="AC184" s="34" t="s">
        <v>38</v>
      </c>
      <c r="AD184" s="34" t="s">
        <v>46</v>
      </c>
      <c r="AE184" s="96">
        <v>0</v>
      </c>
      <c r="AF184" s="97">
        <v>18</v>
      </c>
      <c r="AG184" s="98">
        <v>0</v>
      </c>
      <c r="AH184" s="97">
        <v>0</v>
      </c>
      <c r="AI184" s="98" t="s">
        <v>333</v>
      </c>
      <c r="AJ184" s="97">
        <v>60.000000000000043</v>
      </c>
      <c r="AK184" s="97">
        <v>0</v>
      </c>
      <c r="AL184" s="97" t="s">
        <v>97</v>
      </c>
      <c r="AM184" s="96">
        <v>0</v>
      </c>
      <c r="AN184" s="96">
        <v>0</v>
      </c>
      <c r="AO184" s="99" t="s">
        <v>333</v>
      </c>
      <c r="AP184" s="99">
        <v>0</v>
      </c>
      <c r="AQ184" s="99" t="s">
        <v>333</v>
      </c>
      <c r="AR184" s="99">
        <v>8.623818</v>
      </c>
      <c r="AS184" s="99">
        <v>0</v>
      </c>
      <c r="AT184" s="100" t="s">
        <v>101</v>
      </c>
      <c r="AU184" s="99">
        <v>0</v>
      </c>
      <c r="AV184" s="99">
        <v>0</v>
      </c>
      <c r="AW184" s="99">
        <v>0</v>
      </c>
      <c r="AX184" s="99">
        <v>0</v>
      </c>
      <c r="AY184" s="99">
        <v>20.416666666666682</v>
      </c>
      <c r="AZ184" s="99">
        <v>0</v>
      </c>
      <c r="BA184" s="101">
        <v>268493.15068493149</v>
      </c>
      <c r="BB184" s="101">
        <v>0</v>
      </c>
      <c r="BC184" s="102">
        <v>1.1187214611872146E-2</v>
      </c>
      <c r="BD184" s="102">
        <v>0</v>
      </c>
      <c r="BE184" s="97">
        <v>120.00000000000009</v>
      </c>
      <c r="BF184" s="97">
        <v>0</v>
      </c>
      <c r="BG184" s="96">
        <v>0</v>
      </c>
      <c r="BH184" s="96">
        <v>0</v>
      </c>
      <c r="BI184" s="97" t="s">
        <v>152</v>
      </c>
      <c r="CD184" t="s">
        <v>60</v>
      </c>
      <c r="CE184" s="44">
        <v>22.842639593908626</v>
      </c>
      <c r="CG184" t="s">
        <v>71</v>
      </c>
      <c r="CH184" s="44">
        <v>32.994923857868017</v>
      </c>
      <c r="CI184" s="34"/>
      <c r="CK184" s="17">
        <f t="shared" si="19"/>
        <v>0.29166666666666663</v>
      </c>
      <c r="CL184" s="17">
        <f t="shared" si="20"/>
        <v>0.33333333333333331</v>
      </c>
      <c r="CM184" s="17" t="s">
        <v>60</v>
      </c>
      <c r="CN184" s="17">
        <f t="shared" si="17"/>
        <v>22.842639593908626</v>
      </c>
      <c r="CO184" s="17">
        <f t="shared" si="18"/>
        <v>0</v>
      </c>
      <c r="CP184" s="35"/>
      <c r="CQ184" s="35"/>
      <c r="CR184" s="35"/>
      <c r="CS184" s="35"/>
      <c r="CT184" s="35"/>
      <c r="CU184" s="34"/>
      <c r="CV184" s="34"/>
      <c r="CW184" s="34"/>
    </row>
    <row r="185" spans="2:101" x14ac:dyDescent="0.35">
      <c r="B185" s="34">
        <v>183</v>
      </c>
      <c r="C185" s="34">
        <v>2023</v>
      </c>
      <c r="D185" s="34" t="s">
        <v>111</v>
      </c>
      <c r="E185" s="34">
        <v>30</v>
      </c>
      <c r="F185" s="34" t="s">
        <v>79</v>
      </c>
      <c r="G185" s="34" t="s">
        <v>158</v>
      </c>
      <c r="H185" s="34" t="s">
        <v>157</v>
      </c>
      <c r="I185" s="34" t="s">
        <v>85</v>
      </c>
      <c r="J185" s="34" t="s">
        <v>90</v>
      </c>
      <c r="K185" s="34" t="s">
        <v>332</v>
      </c>
      <c r="L185" s="34" t="s">
        <v>174</v>
      </c>
      <c r="M185" s="34" t="s">
        <v>478</v>
      </c>
      <c r="N185" s="95">
        <v>0.375</v>
      </c>
      <c r="O185" s="95">
        <v>0.39583333333333331</v>
      </c>
      <c r="P185" s="95" t="s">
        <v>62</v>
      </c>
      <c r="Q185" s="95">
        <v>0.70833333333333337</v>
      </c>
      <c r="R185" s="95" t="s">
        <v>70</v>
      </c>
      <c r="S185" s="95">
        <v>0.72916666666666663</v>
      </c>
      <c r="T185" s="34" t="s">
        <v>29</v>
      </c>
      <c r="U185" s="34" t="s">
        <v>49</v>
      </c>
      <c r="V185" s="34" t="s">
        <v>44</v>
      </c>
      <c r="W185" s="34" t="s">
        <v>333</v>
      </c>
      <c r="X185" s="34" t="s">
        <v>333</v>
      </c>
      <c r="Y185" s="34" t="s">
        <v>333</v>
      </c>
      <c r="Z185" s="34" t="s">
        <v>25</v>
      </c>
      <c r="AA185" s="34" t="s">
        <v>43</v>
      </c>
      <c r="AB185" s="96">
        <v>1.2690355329949239</v>
      </c>
      <c r="AC185" s="34" t="s">
        <v>29</v>
      </c>
      <c r="AD185" s="34" t="s">
        <v>44</v>
      </c>
      <c r="AE185" s="96">
        <v>0</v>
      </c>
      <c r="AF185" s="97">
        <v>7.5000000000000018</v>
      </c>
      <c r="AG185" s="98">
        <v>0</v>
      </c>
      <c r="AH185" s="97">
        <v>0</v>
      </c>
      <c r="AI185" s="98" t="s">
        <v>333</v>
      </c>
      <c r="AJ185" s="97">
        <v>29.999999999999932</v>
      </c>
      <c r="AK185" s="97">
        <v>38.071065989847632</v>
      </c>
      <c r="AL185" s="97" t="s">
        <v>95</v>
      </c>
      <c r="AM185" s="96">
        <v>2.5380710659898478</v>
      </c>
      <c r="AN185" s="96">
        <v>0</v>
      </c>
      <c r="AO185" s="99" t="s">
        <v>333</v>
      </c>
      <c r="AP185" s="99">
        <v>0</v>
      </c>
      <c r="AQ185" s="99" t="s">
        <v>333</v>
      </c>
      <c r="AR185" s="99">
        <v>9.6757879999999972</v>
      </c>
      <c r="AS185" s="99">
        <v>12.278918781725885</v>
      </c>
      <c r="AT185" s="100" t="s">
        <v>101</v>
      </c>
      <c r="AU185" s="99">
        <v>926.1140788659485</v>
      </c>
      <c r="AV185" s="99">
        <v>1175.2716736877519</v>
      </c>
      <c r="AW185" s="99">
        <v>121.56759282051279</v>
      </c>
      <c r="AX185" s="99">
        <v>154.27359494988931</v>
      </c>
      <c r="AY185" s="99">
        <v>10.208333333333311</v>
      </c>
      <c r="AZ185" s="99">
        <v>12.954737732656486</v>
      </c>
      <c r="BA185" s="101">
        <v>6560182.6484018266</v>
      </c>
      <c r="BB185" s="101">
        <v>8325104.8837586632</v>
      </c>
      <c r="BC185" s="102">
        <v>0.27334094368340944</v>
      </c>
      <c r="BD185" s="102">
        <v>0.34687937015661097</v>
      </c>
      <c r="BE185" s="97">
        <v>0</v>
      </c>
      <c r="BF185" s="97">
        <v>0</v>
      </c>
      <c r="BG185" s="96">
        <v>1.2690355329949239</v>
      </c>
      <c r="BH185" s="96">
        <v>1.2690355329949239</v>
      </c>
      <c r="BI185" s="97" t="s">
        <v>333</v>
      </c>
      <c r="CD185" t="s">
        <v>61</v>
      </c>
      <c r="CE185" s="44">
        <v>40.609137055837579</v>
      </c>
      <c r="CG185" t="s">
        <v>72</v>
      </c>
      <c r="CH185" s="44">
        <v>7.6142131979695424</v>
      </c>
      <c r="CI185" s="34"/>
      <c r="CK185" s="17">
        <f t="shared" si="19"/>
        <v>0.33333333333333331</v>
      </c>
      <c r="CL185" s="17">
        <f t="shared" si="20"/>
        <v>0.375</v>
      </c>
      <c r="CM185" s="17" t="s">
        <v>61</v>
      </c>
      <c r="CN185" s="17">
        <f t="shared" si="17"/>
        <v>40.609137055837579</v>
      </c>
      <c r="CO185" s="17">
        <f t="shared" si="18"/>
        <v>0</v>
      </c>
      <c r="CP185" s="34"/>
      <c r="CQ185" s="34"/>
      <c r="CR185" s="34"/>
      <c r="CS185" s="34"/>
      <c r="CT185" s="34"/>
      <c r="CU185" s="34"/>
      <c r="CV185" s="34"/>
      <c r="CW185" s="34"/>
    </row>
    <row r="186" spans="2:101" x14ac:dyDescent="0.35">
      <c r="B186" s="34">
        <v>184</v>
      </c>
      <c r="C186" s="34">
        <v>2023</v>
      </c>
      <c r="D186" s="34" t="s">
        <v>110</v>
      </c>
      <c r="E186" s="34">
        <v>42</v>
      </c>
      <c r="F186" s="34" t="s">
        <v>80</v>
      </c>
      <c r="G186" s="34" t="s">
        <v>159</v>
      </c>
      <c r="H186" s="34" t="s">
        <v>157</v>
      </c>
      <c r="I186" s="34" t="s">
        <v>85</v>
      </c>
      <c r="J186" s="34" t="s">
        <v>91</v>
      </c>
      <c r="K186" s="34" t="s">
        <v>332</v>
      </c>
      <c r="L186" s="34" t="s">
        <v>173</v>
      </c>
      <c r="M186" s="34" t="s">
        <v>478</v>
      </c>
      <c r="N186" s="95">
        <v>0.375</v>
      </c>
      <c r="O186" s="95">
        <v>0.4375</v>
      </c>
      <c r="P186" s="95" t="s">
        <v>63</v>
      </c>
      <c r="Q186" s="95">
        <v>0.875</v>
      </c>
      <c r="R186" s="95" t="s">
        <v>74</v>
      </c>
      <c r="S186" s="95">
        <v>0.9375</v>
      </c>
      <c r="T186" s="34" t="s">
        <v>27</v>
      </c>
      <c r="U186" s="34" t="s">
        <v>49</v>
      </c>
      <c r="V186" s="34" t="s">
        <v>44</v>
      </c>
      <c r="W186" s="34" t="s">
        <v>333</v>
      </c>
      <c r="X186" s="34" t="s">
        <v>333</v>
      </c>
      <c r="Y186" s="34" t="s">
        <v>333</v>
      </c>
      <c r="Z186" s="34" t="s">
        <v>27</v>
      </c>
      <c r="AA186" s="34" t="s">
        <v>44</v>
      </c>
      <c r="AB186" s="96">
        <v>0</v>
      </c>
      <c r="AC186" s="34" t="s">
        <v>27</v>
      </c>
      <c r="AD186" s="34" t="s">
        <v>44</v>
      </c>
      <c r="AE186" s="96">
        <v>0</v>
      </c>
      <c r="AF186" s="97">
        <v>10.5</v>
      </c>
      <c r="AG186" s="98">
        <v>0</v>
      </c>
      <c r="AH186" s="97">
        <v>0</v>
      </c>
      <c r="AI186" s="98" t="s">
        <v>333</v>
      </c>
      <c r="AJ186" s="97">
        <v>90</v>
      </c>
      <c r="AK186" s="97">
        <v>114.21319796954315</v>
      </c>
      <c r="AL186" s="97" t="s">
        <v>97</v>
      </c>
      <c r="AM186" s="96">
        <v>2.5380710659898478</v>
      </c>
      <c r="AN186" s="96">
        <v>0</v>
      </c>
      <c r="AO186" s="99" t="s">
        <v>333</v>
      </c>
      <c r="AP186" s="99">
        <v>0</v>
      </c>
      <c r="AQ186" s="99" t="s">
        <v>333</v>
      </c>
      <c r="AR186" s="99">
        <v>14.600259999999992</v>
      </c>
      <c r="AS186" s="99">
        <v>18.528248730964457</v>
      </c>
      <c r="AT186" s="100" t="s">
        <v>102</v>
      </c>
      <c r="AU186" s="99">
        <v>1038.1115799226659</v>
      </c>
      <c r="AV186" s="99">
        <v>1317.4004821353628</v>
      </c>
      <c r="AW186" s="99">
        <v>136.26909333333325</v>
      </c>
      <c r="AX186" s="99">
        <v>172.93032148900159</v>
      </c>
      <c r="AY186" s="99">
        <v>30.625</v>
      </c>
      <c r="AZ186" s="99">
        <v>38.864213197969541</v>
      </c>
      <c r="BA186" s="101">
        <v>10746438.356164385</v>
      </c>
      <c r="BB186" s="101">
        <v>13637612.127112163</v>
      </c>
      <c r="BC186" s="102">
        <v>0.22388413242009134</v>
      </c>
      <c r="BD186" s="102">
        <v>0.28411691931483674</v>
      </c>
      <c r="BE186" s="97">
        <v>0</v>
      </c>
      <c r="BF186" s="97">
        <v>0</v>
      </c>
      <c r="BG186" s="96">
        <v>1.2690355329949239</v>
      </c>
      <c r="BH186" s="96">
        <v>1.2690355329949239</v>
      </c>
      <c r="BI186" s="97" t="s">
        <v>333</v>
      </c>
      <c r="CD186" t="s">
        <v>62</v>
      </c>
      <c r="CE186" s="44">
        <v>43.147208121827433</v>
      </c>
      <c r="CG186" t="s">
        <v>73</v>
      </c>
      <c r="CH186" s="44">
        <v>10.152284263959389</v>
      </c>
      <c r="CI186" s="34"/>
      <c r="CK186" s="17">
        <f t="shared" si="19"/>
        <v>0.375</v>
      </c>
      <c r="CL186" s="17">
        <f t="shared" si="20"/>
        <v>0.41666666666666669</v>
      </c>
      <c r="CM186" s="17" t="s">
        <v>62</v>
      </c>
      <c r="CN186" s="17">
        <f t="shared" si="17"/>
        <v>43.147208121827433</v>
      </c>
      <c r="CO186" s="17">
        <f t="shared" si="18"/>
        <v>0</v>
      </c>
      <c r="CP186" s="34"/>
      <c r="CQ186" s="34"/>
      <c r="CR186" s="34"/>
      <c r="CS186" s="34"/>
      <c r="CT186" s="34"/>
      <c r="CU186" s="34"/>
      <c r="CV186" s="34"/>
      <c r="CW186" s="34"/>
    </row>
    <row r="187" spans="2:101" x14ac:dyDescent="0.35">
      <c r="B187" s="34">
        <v>185</v>
      </c>
      <c r="C187" s="34">
        <v>2023</v>
      </c>
      <c r="D187" s="34" t="s">
        <v>110</v>
      </c>
      <c r="E187" s="34">
        <v>52</v>
      </c>
      <c r="F187" s="34" t="s">
        <v>81</v>
      </c>
      <c r="G187" s="34" t="s">
        <v>160</v>
      </c>
      <c r="H187" s="34" t="s">
        <v>157</v>
      </c>
      <c r="I187" s="34" t="s">
        <v>86</v>
      </c>
      <c r="J187" s="34" t="s">
        <v>91</v>
      </c>
      <c r="K187" s="34" t="s">
        <v>332</v>
      </c>
      <c r="L187" s="34" t="s">
        <v>177</v>
      </c>
      <c r="M187" s="34" t="s">
        <v>478</v>
      </c>
      <c r="N187" s="95">
        <v>0.33333333333333331</v>
      </c>
      <c r="O187" s="95">
        <v>0.34722222222222227</v>
      </c>
      <c r="P187" s="95" t="s">
        <v>61</v>
      </c>
      <c r="Q187" s="95">
        <v>0.70833333333333337</v>
      </c>
      <c r="R187" s="95" t="s">
        <v>70</v>
      </c>
      <c r="S187" s="95">
        <v>0.72222222222222221</v>
      </c>
      <c r="T187" s="34" t="s">
        <v>33</v>
      </c>
      <c r="U187" s="34" t="s">
        <v>48</v>
      </c>
      <c r="V187" s="34" t="s">
        <v>46</v>
      </c>
      <c r="W187" s="34" t="s">
        <v>333</v>
      </c>
      <c r="X187" s="34" t="s">
        <v>333</v>
      </c>
      <c r="Y187" s="34" t="s">
        <v>333</v>
      </c>
      <c r="Z187" s="34" t="s">
        <v>27</v>
      </c>
      <c r="AA187" s="34" t="s">
        <v>44</v>
      </c>
      <c r="AB187" s="96">
        <v>1.2690355329949239</v>
      </c>
      <c r="AC187" s="34" t="s">
        <v>33</v>
      </c>
      <c r="AD187" s="34" t="s">
        <v>46</v>
      </c>
      <c r="AE187" s="96">
        <v>0</v>
      </c>
      <c r="AF187" s="97">
        <v>8.6666666666666661</v>
      </c>
      <c r="AG187" s="98">
        <v>0</v>
      </c>
      <c r="AH187" s="97">
        <v>0</v>
      </c>
      <c r="AI187" s="98" t="s">
        <v>333</v>
      </c>
      <c r="AJ187" s="97">
        <v>20.000000000000007</v>
      </c>
      <c r="AK187" s="97">
        <v>25.380710659898487</v>
      </c>
      <c r="AL187" s="97" t="s">
        <v>95</v>
      </c>
      <c r="AM187" s="96">
        <v>2.5380710659898478</v>
      </c>
      <c r="AN187" s="96">
        <v>0</v>
      </c>
      <c r="AO187" s="99" t="s">
        <v>333</v>
      </c>
      <c r="AP187" s="99">
        <v>0</v>
      </c>
      <c r="AQ187" s="99" t="s">
        <v>333</v>
      </c>
      <c r="AR187" s="99">
        <v>5.0000000000000018</v>
      </c>
      <c r="AS187" s="99">
        <v>6.3451776649746217</v>
      </c>
      <c r="AT187" s="100" t="s">
        <v>101</v>
      </c>
      <c r="AU187" s="99">
        <v>0</v>
      </c>
      <c r="AV187" s="99">
        <v>0</v>
      </c>
      <c r="AW187" s="99">
        <v>0</v>
      </c>
      <c r="AX187" s="99">
        <v>0</v>
      </c>
      <c r="AY187" s="99">
        <v>6.8055555555555571</v>
      </c>
      <c r="AZ187" s="99">
        <v>8.6364918217710116</v>
      </c>
      <c r="BA187" s="101">
        <v>46986.301369863017</v>
      </c>
      <c r="BB187" s="101">
        <v>59627.286002364235</v>
      </c>
      <c r="BC187" s="102">
        <v>9.7888127853881291E-4</v>
      </c>
      <c r="BD187" s="102">
        <v>1.242235125049255E-3</v>
      </c>
      <c r="BE187" s="97">
        <v>40.000000000000014</v>
      </c>
      <c r="BF187" s="97">
        <v>50.761421319796973</v>
      </c>
      <c r="BG187" s="96">
        <v>0</v>
      </c>
      <c r="BH187" s="96">
        <v>1.2690355329949239</v>
      </c>
      <c r="BI187" s="97" t="s">
        <v>333</v>
      </c>
      <c r="CD187"/>
      <c r="CE187" s="44">
        <v>97.715736040609102</v>
      </c>
      <c r="CG187" t="s">
        <v>74</v>
      </c>
      <c r="CH187" s="44">
        <v>8.8832487309644659</v>
      </c>
      <c r="CI187" s="34"/>
      <c r="CK187" s="17">
        <f t="shared" si="19"/>
        <v>0.41666666666666669</v>
      </c>
      <c r="CL187" s="17">
        <f t="shared" si="20"/>
        <v>0.45833333333333337</v>
      </c>
      <c r="CM187" s="17" t="s">
        <v>63</v>
      </c>
      <c r="CN187" s="17">
        <f t="shared" si="17"/>
        <v>11.421319796954313</v>
      </c>
      <c r="CO187" s="17">
        <f t="shared" si="18"/>
        <v>0</v>
      </c>
      <c r="CP187" s="34"/>
      <c r="CQ187" s="34"/>
      <c r="CR187" s="34"/>
      <c r="CS187" s="34"/>
      <c r="CT187" s="34"/>
      <c r="CU187" s="34"/>
      <c r="CV187" s="34"/>
      <c r="CW187" s="34"/>
    </row>
    <row r="188" spans="2:101" x14ac:dyDescent="0.35">
      <c r="B188" s="34">
        <v>186</v>
      </c>
      <c r="C188" s="34">
        <v>2023</v>
      </c>
      <c r="D188" s="34" t="s">
        <v>110</v>
      </c>
      <c r="E188" s="34">
        <v>44</v>
      </c>
      <c r="F188" s="34" t="s">
        <v>80</v>
      </c>
      <c r="G188" s="34" t="s">
        <v>159</v>
      </c>
      <c r="H188" s="34" t="s">
        <v>157</v>
      </c>
      <c r="I188" s="34" t="s">
        <v>85</v>
      </c>
      <c r="J188" s="34" t="s">
        <v>90</v>
      </c>
      <c r="K188" s="34" t="s">
        <v>332</v>
      </c>
      <c r="L188" s="34" t="s">
        <v>178</v>
      </c>
      <c r="M188" s="34" t="s">
        <v>478</v>
      </c>
      <c r="N188" s="95">
        <v>0.25</v>
      </c>
      <c r="O188" s="95">
        <v>0.29166666666666669</v>
      </c>
      <c r="P188" s="95" t="s">
        <v>60</v>
      </c>
      <c r="Q188" s="95">
        <v>0.70833333333333337</v>
      </c>
      <c r="R188" s="95" t="s">
        <v>70</v>
      </c>
      <c r="S188" s="95">
        <v>0.875</v>
      </c>
      <c r="T188" s="34" t="s">
        <v>29</v>
      </c>
      <c r="U188" s="34" t="s">
        <v>49</v>
      </c>
      <c r="V188" s="34" t="s">
        <v>44</v>
      </c>
      <c r="W188" s="34" t="s">
        <v>33</v>
      </c>
      <c r="X188" s="34" t="s">
        <v>46</v>
      </c>
      <c r="Y188" s="34" t="s">
        <v>48</v>
      </c>
      <c r="Z188" s="34" t="s">
        <v>33</v>
      </c>
      <c r="AA188" s="34" t="s">
        <v>46</v>
      </c>
      <c r="AB188" s="96">
        <v>0</v>
      </c>
      <c r="AC188" s="34" t="s">
        <v>33</v>
      </c>
      <c r="AD188" s="34" t="s">
        <v>46</v>
      </c>
      <c r="AE188" s="96">
        <v>0</v>
      </c>
      <c r="AF188" s="97">
        <v>10</v>
      </c>
      <c r="AG188" s="98">
        <v>30</v>
      </c>
      <c r="AH188" s="97">
        <v>0</v>
      </c>
      <c r="AI188" s="98" t="s">
        <v>104</v>
      </c>
      <c r="AJ188" s="97">
        <v>150</v>
      </c>
      <c r="AK188" s="97">
        <v>0</v>
      </c>
      <c r="AL188" s="97" t="s">
        <v>98</v>
      </c>
      <c r="AM188" s="96">
        <v>0</v>
      </c>
      <c r="AN188" s="96">
        <v>0</v>
      </c>
      <c r="AO188" s="99">
        <v>7.4999999999999991</v>
      </c>
      <c r="AP188" s="99">
        <v>0</v>
      </c>
      <c r="AQ188" s="99" t="s">
        <v>109</v>
      </c>
      <c r="AR188" s="99">
        <v>8.623818</v>
      </c>
      <c r="AS188" s="99">
        <v>0</v>
      </c>
      <c r="AT188" s="100" t="s">
        <v>101</v>
      </c>
      <c r="AU188" s="99">
        <v>107.56577881646163</v>
      </c>
      <c r="AV188" s="99">
        <v>0</v>
      </c>
      <c r="AW188" s="99">
        <v>14.119764615384625</v>
      </c>
      <c r="AX188" s="99">
        <v>0</v>
      </c>
      <c r="AY188" s="99">
        <v>51.041666666666664</v>
      </c>
      <c r="AZ188" s="99">
        <v>0</v>
      </c>
      <c r="BA188" s="101">
        <v>5591369.8630136987</v>
      </c>
      <c r="BB188" s="101">
        <v>0</v>
      </c>
      <c r="BC188" s="102">
        <v>0.23297374429223744</v>
      </c>
      <c r="BD188" s="102">
        <v>0</v>
      </c>
      <c r="BE188" s="97">
        <v>0</v>
      </c>
      <c r="BF188" s="97">
        <v>0</v>
      </c>
      <c r="BG188" s="96">
        <v>0</v>
      </c>
      <c r="BH188" s="96">
        <v>0</v>
      </c>
      <c r="BI188" s="97" t="s">
        <v>151</v>
      </c>
      <c r="CD188" t="s">
        <v>68</v>
      </c>
      <c r="CE188" s="44">
        <v>3.8071065989847717</v>
      </c>
      <c r="CG188" t="s">
        <v>75</v>
      </c>
      <c r="CH188" s="44">
        <v>2.5380710659898478</v>
      </c>
      <c r="CI188" s="34"/>
      <c r="CK188" s="17">
        <f t="shared" si="19"/>
        <v>0.45833333333333337</v>
      </c>
      <c r="CL188" s="17">
        <f t="shared" si="20"/>
        <v>0.5</v>
      </c>
      <c r="CM188" s="17" t="s">
        <v>64</v>
      </c>
      <c r="CN188" s="17">
        <f t="shared" si="17"/>
        <v>1.2690355329949239</v>
      </c>
      <c r="CO188" s="17">
        <f t="shared" si="18"/>
        <v>1.2690355329949239</v>
      </c>
      <c r="CP188" s="34"/>
      <c r="CQ188" s="34"/>
      <c r="CR188" s="34"/>
      <c r="CS188" s="34"/>
      <c r="CT188" s="34"/>
      <c r="CU188" s="34"/>
      <c r="CV188" s="34"/>
      <c r="CW188" s="34"/>
    </row>
    <row r="189" spans="2:101" x14ac:dyDescent="0.35">
      <c r="B189" s="34">
        <v>187</v>
      </c>
      <c r="C189" s="34">
        <v>2023</v>
      </c>
      <c r="D189" s="34" t="s">
        <v>110</v>
      </c>
      <c r="E189" s="34">
        <v>44</v>
      </c>
      <c r="F189" s="34" t="s">
        <v>80</v>
      </c>
      <c r="G189" s="34" t="s">
        <v>160</v>
      </c>
      <c r="H189" s="34" t="s">
        <v>157</v>
      </c>
      <c r="I189" s="34" t="s">
        <v>84</v>
      </c>
      <c r="J189" s="34" t="s">
        <v>89</v>
      </c>
      <c r="K189" s="34" t="s">
        <v>332</v>
      </c>
      <c r="L189" s="34" t="s">
        <v>183</v>
      </c>
      <c r="M189" s="34" t="s">
        <v>478</v>
      </c>
      <c r="N189" s="95">
        <v>0.16666666666666666</v>
      </c>
      <c r="O189" s="95">
        <v>0.25</v>
      </c>
      <c r="P189" s="95" t="s">
        <v>59</v>
      </c>
      <c r="Q189" s="95">
        <v>0.66666666666666663</v>
      </c>
      <c r="R189" s="95" t="s">
        <v>69</v>
      </c>
      <c r="S189" s="95">
        <v>0.83333333333333337</v>
      </c>
      <c r="T189" s="34" t="s">
        <v>25</v>
      </c>
      <c r="U189" s="34" t="s">
        <v>333</v>
      </c>
      <c r="V189" s="34" t="s">
        <v>43</v>
      </c>
      <c r="W189" s="34" t="s">
        <v>333</v>
      </c>
      <c r="X189" s="34" t="s">
        <v>333</v>
      </c>
      <c r="Y189" s="34" t="s">
        <v>333</v>
      </c>
      <c r="Z189" s="34" t="s">
        <v>25</v>
      </c>
      <c r="AA189" s="34" t="s">
        <v>43</v>
      </c>
      <c r="AB189" s="96">
        <v>0</v>
      </c>
      <c r="AC189" s="34" t="s">
        <v>25</v>
      </c>
      <c r="AD189" s="34" t="s">
        <v>43</v>
      </c>
      <c r="AE189" s="96">
        <v>0</v>
      </c>
      <c r="AF189" s="97">
        <v>10</v>
      </c>
      <c r="AG189" s="98">
        <v>0</v>
      </c>
      <c r="AH189" s="97">
        <v>0</v>
      </c>
      <c r="AI189" s="98" t="s">
        <v>333</v>
      </c>
      <c r="AJ189" s="97">
        <v>180.00000000000006</v>
      </c>
      <c r="AK189" s="97">
        <v>228.42639593908638</v>
      </c>
      <c r="AL189" s="97" t="s">
        <v>98</v>
      </c>
      <c r="AM189" s="96">
        <v>2.5380710659898478</v>
      </c>
      <c r="AN189" s="96">
        <v>0</v>
      </c>
      <c r="AO189" s="99" t="s">
        <v>333</v>
      </c>
      <c r="AP189" s="99">
        <v>0</v>
      </c>
      <c r="AQ189" s="99" t="s">
        <v>333</v>
      </c>
      <c r="AR189" s="99">
        <v>14.202759000000015</v>
      </c>
      <c r="AS189" s="99">
        <v>18.023805837563472</v>
      </c>
      <c r="AT189" s="100" t="s">
        <v>102</v>
      </c>
      <c r="AU189" s="99">
        <v>118.84933599570446</v>
      </c>
      <c r="AV189" s="99">
        <v>150.8240304514016</v>
      </c>
      <c r="AW189" s="99">
        <v>14.638059906850978</v>
      </c>
      <c r="AX189" s="99">
        <v>18.576218155902257</v>
      </c>
      <c r="AY189" s="99">
        <v>61.250000000000021</v>
      </c>
      <c r="AZ189" s="99">
        <v>77.72842639593911</v>
      </c>
      <c r="BA189" s="101">
        <v>2023700</v>
      </c>
      <c r="BB189" s="101">
        <v>2568147.2081218273</v>
      </c>
      <c r="BC189" s="102">
        <v>0.33728333333333332</v>
      </c>
      <c r="BD189" s="102">
        <v>0.42802453468697121</v>
      </c>
      <c r="BE189" s="97">
        <v>0</v>
      </c>
      <c r="BF189" s="97">
        <v>0</v>
      </c>
      <c r="BG189" s="96">
        <v>1.2690355329949239</v>
      </c>
      <c r="BH189" s="96">
        <v>1.2690355329949239</v>
      </c>
      <c r="BI189" s="97" t="s">
        <v>333</v>
      </c>
      <c r="CD189" t="s">
        <v>204</v>
      </c>
      <c r="CE189" s="44">
        <v>250</v>
      </c>
      <c r="CG189" t="s">
        <v>61</v>
      </c>
      <c r="CH189" s="44">
        <v>0</v>
      </c>
      <c r="CI189" s="34"/>
      <c r="CK189" s="17">
        <f t="shared" si="19"/>
        <v>0.5</v>
      </c>
      <c r="CL189" s="17">
        <f t="shared" si="20"/>
        <v>0.54166666666666663</v>
      </c>
      <c r="CM189" s="17" t="s">
        <v>65</v>
      </c>
      <c r="CN189" s="17">
        <f t="shared" si="17"/>
        <v>0</v>
      </c>
      <c r="CO189" s="17">
        <f t="shared" si="18"/>
        <v>5.0761421319796955</v>
      </c>
      <c r="CP189" s="34"/>
      <c r="CQ189" s="34"/>
      <c r="CR189" s="34"/>
      <c r="CS189" s="34"/>
      <c r="CT189" s="34"/>
      <c r="CU189" s="34"/>
      <c r="CV189" s="34"/>
      <c r="CW189" s="34"/>
    </row>
    <row r="190" spans="2:101" x14ac:dyDescent="0.35">
      <c r="B190" s="34">
        <v>188</v>
      </c>
      <c r="C190" s="34">
        <v>2023</v>
      </c>
      <c r="D190" s="34" t="s">
        <v>110</v>
      </c>
      <c r="E190" s="34">
        <v>45</v>
      </c>
      <c r="F190" s="34" t="s">
        <v>80</v>
      </c>
      <c r="G190" s="34" t="s">
        <v>158</v>
      </c>
      <c r="H190" s="34" t="s">
        <v>157</v>
      </c>
      <c r="I190" s="34" t="s">
        <v>85</v>
      </c>
      <c r="J190" s="34" t="s">
        <v>90</v>
      </c>
      <c r="K190" s="34" t="s">
        <v>332</v>
      </c>
      <c r="L190" s="34" t="s">
        <v>182</v>
      </c>
      <c r="M190" s="34" t="s">
        <v>478</v>
      </c>
      <c r="N190" s="95">
        <v>0.29166666666666669</v>
      </c>
      <c r="O190" s="95">
        <v>0.33333333333333331</v>
      </c>
      <c r="P190" s="95" t="s">
        <v>61</v>
      </c>
      <c r="Q190" s="95">
        <v>0.79166666666666663</v>
      </c>
      <c r="R190" s="95" t="s">
        <v>72</v>
      </c>
      <c r="S190" s="95">
        <v>0.83333333333333337</v>
      </c>
      <c r="T190" s="34" t="s">
        <v>28</v>
      </c>
      <c r="U190" s="34" t="s">
        <v>333</v>
      </c>
      <c r="V190" s="34" t="s">
        <v>43</v>
      </c>
      <c r="W190" s="34" t="s">
        <v>333</v>
      </c>
      <c r="X190" s="34" t="s">
        <v>333</v>
      </c>
      <c r="Y190" s="34" t="s">
        <v>333</v>
      </c>
      <c r="Z190" s="34" t="s">
        <v>28</v>
      </c>
      <c r="AA190" s="34" t="s">
        <v>43</v>
      </c>
      <c r="AB190" s="96">
        <v>0</v>
      </c>
      <c r="AC190" s="34" t="s">
        <v>28</v>
      </c>
      <c r="AD190" s="34" t="s">
        <v>43</v>
      </c>
      <c r="AE190" s="96">
        <v>0</v>
      </c>
      <c r="AF190" s="97">
        <v>11</v>
      </c>
      <c r="AG190" s="98">
        <v>0</v>
      </c>
      <c r="AH190" s="97">
        <v>0</v>
      </c>
      <c r="AI190" s="98" t="s">
        <v>333</v>
      </c>
      <c r="AJ190" s="97">
        <v>60.000000000000028</v>
      </c>
      <c r="AK190" s="97">
        <v>76.142131979695463</v>
      </c>
      <c r="AL190" s="97" t="s">
        <v>97</v>
      </c>
      <c r="AM190" s="96">
        <v>2.5380710659898478</v>
      </c>
      <c r="AN190" s="96">
        <v>0</v>
      </c>
      <c r="AO190" s="99" t="s">
        <v>333</v>
      </c>
      <c r="AP190" s="99">
        <v>0</v>
      </c>
      <c r="AQ190" s="99" t="s">
        <v>333</v>
      </c>
      <c r="AR190" s="99">
        <v>5.6228680000000111</v>
      </c>
      <c r="AS190" s="99">
        <v>7.1356192893401156</v>
      </c>
      <c r="AT190" s="100" t="s">
        <v>101</v>
      </c>
      <c r="AU190" s="99">
        <v>135.08492170376837</v>
      </c>
      <c r="AV190" s="99">
        <v>171.42756561391926</v>
      </c>
      <c r="AW190" s="99">
        <v>16.637713285024187</v>
      </c>
      <c r="AX190" s="99">
        <v>21.113849346477394</v>
      </c>
      <c r="AY190" s="99">
        <v>20.416666666666675</v>
      </c>
      <c r="AZ190" s="99">
        <v>25.90947546531304</v>
      </c>
      <c r="BA190" s="101">
        <v>1347500</v>
      </c>
      <c r="BB190" s="101">
        <v>1710025.38071066</v>
      </c>
      <c r="BC190" s="102">
        <v>5.6145833333333332E-2</v>
      </c>
      <c r="BD190" s="102">
        <v>7.1251057529610834E-2</v>
      </c>
      <c r="BE190" s="97">
        <v>0</v>
      </c>
      <c r="BF190" s="97">
        <v>0</v>
      </c>
      <c r="BG190" s="96">
        <v>1.2690355329949239</v>
      </c>
      <c r="BH190" s="96">
        <v>1.2690355329949239</v>
      </c>
      <c r="BI190" s="97" t="s">
        <v>333</v>
      </c>
      <c r="CD190"/>
      <c r="CE190"/>
      <c r="CG190"/>
      <c r="CH190" s="44">
        <v>97.715736040609102</v>
      </c>
      <c r="CI190" s="34"/>
      <c r="CK190" s="17">
        <f t="shared" si="19"/>
        <v>0.54166666666666663</v>
      </c>
      <c r="CL190" s="17">
        <f t="shared" si="20"/>
        <v>0.58333333333333326</v>
      </c>
      <c r="CM190" s="17" t="s">
        <v>66</v>
      </c>
      <c r="CN190" s="17">
        <f t="shared" si="17"/>
        <v>2.5380710659898478</v>
      </c>
      <c r="CO190" s="17">
        <f t="shared" si="18"/>
        <v>3.8071065989847717</v>
      </c>
      <c r="CP190" s="34"/>
      <c r="CQ190" s="34"/>
      <c r="CR190" s="34"/>
      <c r="CS190" s="34"/>
      <c r="CT190" s="34"/>
      <c r="CU190" s="34"/>
      <c r="CV190" s="34"/>
      <c r="CW190" s="34"/>
    </row>
    <row r="191" spans="2:101" x14ac:dyDescent="0.35">
      <c r="B191" s="34">
        <v>189</v>
      </c>
      <c r="C191" s="34">
        <v>2023</v>
      </c>
      <c r="D191" s="34" t="s">
        <v>110</v>
      </c>
      <c r="E191" s="34">
        <v>40</v>
      </c>
      <c r="F191" s="34" t="s">
        <v>80</v>
      </c>
      <c r="G191" s="34" t="s">
        <v>160</v>
      </c>
      <c r="H191" s="34" t="s">
        <v>157</v>
      </c>
      <c r="I191" s="34" t="s">
        <v>84</v>
      </c>
      <c r="J191" s="34" t="s">
        <v>90</v>
      </c>
      <c r="K191" s="34" t="s">
        <v>332</v>
      </c>
      <c r="L191" s="34" t="s">
        <v>173</v>
      </c>
      <c r="M191" s="34" t="s">
        <v>478</v>
      </c>
      <c r="N191" s="95">
        <v>0.25</v>
      </c>
      <c r="O191" s="95">
        <v>0.3125</v>
      </c>
      <c r="P191" s="95" t="s">
        <v>60</v>
      </c>
      <c r="Q191" s="95">
        <v>0.75</v>
      </c>
      <c r="R191" s="95" t="s">
        <v>71</v>
      </c>
      <c r="S191" s="95">
        <v>0.8125</v>
      </c>
      <c r="T191" s="34" t="s">
        <v>25</v>
      </c>
      <c r="U191" s="34" t="s">
        <v>333</v>
      </c>
      <c r="V191" s="34" t="s">
        <v>43</v>
      </c>
      <c r="W191" s="34" t="s">
        <v>333</v>
      </c>
      <c r="X191" s="34" t="s">
        <v>333</v>
      </c>
      <c r="Y191" s="34" t="s">
        <v>333</v>
      </c>
      <c r="Z191" s="34" t="s">
        <v>25</v>
      </c>
      <c r="AA191" s="34" t="s">
        <v>43</v>
      </c>
      <c r="AB191" s="96">
        <v>0</v>
      </c>
      <c r="AC191" s="34" t="s">
        <v>25</v>
      </c>
      <c r="AD191" s="34" t="s">
        <v>43</v>
      </c>
      <c r="AE191" s="96">
        <v>0</v>
      </c>
      <c r="AF191" s="97">
        <v>10.5</v>
      </c>
      <c r="AG191" s="98">
        <v>0</v>
      </c>
      <c r="AH191" s="97">
        <v>0</v>
      </c>
      <c r="AI191" s="98" t="s">
        <v>333</v>
      </c>
      <c r="AJ191" s="97">
        <v>90</v>
      </c>
      <c r="AK191" s="97">
        <v>114.21319796954315</v>
      </c>
      <c r="AL191" s="97" t="s">
        <v>97</v>
      </c>
      <c r="AM191" s="96">
        <v>2.5380710659898478</v>
      </c>
      <c r="AN191" s="96">
        <v>0</v>
      </c>
      <c r="AO191" s="99" t="s">
        <v>333</v>
      </c>
      <c r="AP191" s="99">
        <v>0</v>
      </c>
      <c r="AQ191" s="99" t="s">
        <v>333</v>
      </c>
      <c r="AR191" s="99">
        <v>14.600259999999992</v>
      </c>
      <c r="AS191" s="99">
        <v>18.528248730964457</v>
      </c>
      <c r="AT191" s="100" t="s">
        <v>102</v>
      </c>
      <c r="AU191" s="99">
        <v>104.72197930182685</v>
      </c>
      <c r="AV191" s="99">
        <v>132.89591281957723</v>
      </c>
      <c r="AW191" s="99">
        <v>12.89806622596153</v>
      </c>
      <c r="AX191" s="99">
        <v>16.368104347666918</v>
      </c>
      <c r="AY191" s="99">
        <v>30.625</v>
      </c>
      <c r="AZ191" s="99">
        <v>38.864213197969541</v>
      </c>
      <c r="BA191" s="101">
        <v>1764000</v>
      </c>
      <c r="BB191" s="101">
        <v>2238578.6802030457</v>
      </c>
      <c r="BC191" s="102">
        <v>7.3499999999999996E-2</v>
      </c>
      <c r="BD191" s="102">
        <v>9.3274111675126906E-2</v>
      </c>
      <c r="BE191" s="97">
        <v>0</v>
      </c>
      <c r="BF191" s="97">
        <v>0</v>
      </c>
      <c r="BG191" s="96">
        <v>1.2690355329949239</v>
      </c>
      <c r="BH191" s="96">
        <v>1.2690355329949239</v>
      </c>
      <c r="BI191" s="97" t="s">
        <v>333</v>
      </c>
      <c r="CD191"/>
      <c r="CE191"/>
      <c r="CG191" t="s">
        <v>204</v>
      </c>
      <c r="CH191" s="44">
        <v>249.99999999999994</v>
      </c>
      <c r="CI191" s="34"/>
      <c r="CK191" s="17">
        <f t="shared" si="19"/>
        <v>0.58333333333333326</v>
      </c>
      <c r="CL191" s="17">
        <f t="shared" si="20"/>
        <v>0.62499999999999989</v>
      </c>
      <c r="CM191" s="17" t="s">
        <v>67</v>
      </c>
      <c r="CN191" s="17">
        <f t="shared" si="17"/>
        <v>3.8071065989847717</v>
      </c>
      <c r="CO191" s="17">
        <f t="shared" si="18"/>
        <v>17.766497461928932</v>
      </c>
      <c r="CP191" s="34"/>
      <c r="CQ191" s="34"/>
      <c r="CR191" s="34"/>
      <c r="CS191" s="34"/>
      <c r="CT191" s="34"/>
      <c r="CU191" s="34"/>
      <c r="CV191" s="34"/>
      <c r="CW191" s="34"/>
    </row>
    <row r="192" spans="2:101" x14ac:dyDescent="0.35">
      <c r="B192" s="34">
        <v>190</v>
      </c>
      <c r="C192" s="34">
        <v>2023</v>
      </c>
      <c r="D192" s="34" t="s">
        <v>110</v>
      </c>
      <c r="E192" s="34">
        <v>22</v>
      </c>
      <c r="F192" s="34" t="s">
        <v>78</v>
      </c>
      <c r="G192" s="34" t="s">
        <v>160</v>
      </c>
      <c r="H192" s="34" t="s">
        <v>157</v>
      </c>
      <c r="I192" s="34" t="s">
        <v>84</v>
      </c>
      <c r="J192" s="34" t="s">
        <v>90</v>
      </c>
      <c r="K192" s="34" t="s">
        <v>332</v>
      </c>
      <c r="L192" s="34" t="s">
        <v>178</v>
      </c>
      <c r="M192" s="34" t="s">
        <v>478</v>
      </c>
      <c r="N192" s="95">
        <v>0.33333333333333331</v>
      </c>
      <c r="O192" s="95">
        <v>0.4375</v>
      </c>
      <c r="P192" s="95" t="s">
        <v>63</v>
      </c>
      <c r="Q192" s="95">
        <v>0.91666666666666663</v>
      </c>
      <c r="R192" s="95" t="s">
        <v>75</v>
      </c>
      <c r="S192" s="95">
        <v>0.875</v>
      </c>
      <c r="T192" s="34" t="s">
        <v>25</v>
      </c>
      <c r="U192" s="34" t="s">
        <v>333</v>
      </c>
      <c r="V192" s="34" t="s">
        <v>43</v>
      </c>
      <c r="W192" s="34" t="s">
        <v>333</v>
      </c>
      <c r="X192" s="34" t="s">
        <v>333</v>
      </c>
      <c r="Y192" s="34" t="s">
        <v>333</v>
      </c>
      <c r="Z192" s="34" t="s">
        <v>25</v>
      </c>
      <c r="AA192" s="34" t="s">
        <v>43</v>
      </c>
      <c r="AB192" s="96">
        <v>0</v>
      </c>
      <c r="AC192" s="34" t="s">
        <v>25</v>
      </c>
      <c r="AD192" s="34" t="s">
        <v>43</v>
      </c>
      <c r="AE192" s="96">
        <v>0</v>
      </c>
      <c r="AF192" s="97">
        <v>11.5</v>
      </c>
      <c r="AG192" s="98">
        <v>0</v>
      </c>
      <c r="AH192" s="97">
        <v>0</v>
      </c>
      <c r="AI192" s="98" t="s">
        <v>333</v>
      </c>
      <c r="AJ192" s="97">
        <v>765</v>
      </c>
      <c r="AK192" s="97">
        <v>0</v>
      </c>
      <c r="AL192" s="97" t="s">
        <v>98</v>
      </c>
      <c r="AM192" s="96">
        <v>0</v>
      </c>
      <c r="AN192" s="96">
        <v>0</v>
      </c>
      <c r="AO192" s="99" t="s">
        <v>333</v>
      </c>
      <c r="AP192" s="99">
        <v>0</v>
      </c>
      <c r="AQ192" s="99" t="s">
        <v>333</v>
      </c>
      <c r="AR192" s="99">
        <v>8.623818</v>
      </c>
      <c r="AS192" s="99">
        <v>0</v>
      </c>
      <c r="AT192" s="100" t="s">
        <v>101</v>
      </c>
      <c r="AU192" s="99">
        <v>61.855288200259615</v>
      </c>
      <c r="AV192" s="99">
        <v>0</v>
      </c>
      <c r="AW192" s="99">
        <v>7.618396911057693</v>
      </c>
      <c r="AX192" s="99">
        <v>0</v>
      </c>
      <c r="AY192" s="99">
        <v>260.3125</v>
      </c>
      <c r="AZ192" s="99">
        <v>0</v>
      </c>
      <c r="BA192" s="101">
        <v>2352000</v>
      </c>
      <c r="BB192" s="101">
        <v>0</v>
      </c>
      <c r="BC192" s="102">
        <v>9.8000000000000004E-2</v>
      </c>
      <c r="BD192" s="102">
        <v>0</v>
      </c>
      <c r="BE192" s="97">
        <v>0</v>
      </c>
      <c r="BF192" s="97">
        <v>0</v>
      </c>
      <c r="BG192" s="96">
        <v>0</v>
      </c>
      <c r="BH192" s="96">
        <v>0</v>
      </c>
      <c r="BI192" s="97" t="s">
        <v>151</v>
      </c>
      <c r="CD192"/>
      <c r="CE192"/>
      <c r="CG192"/>
      <c r="CH192"/>
      <c r="CI192" s="34"/>
      <c r="CK192" s="17">
        <f t="shared" si="19"/>
        <v>0.62499999999999989</v>
      </c>
      <c r="CL192" s="17">
        <f t="shared" si="20"/>
        <v>0.66666666666666652</v>
      </c>
      <c r="CM192" s="17" t="s">
        <v>68</v>
      </c>
      <c r="CN192" s="17">
        <f t="shared" si="17"/>
        <v>3.8071065989847717</v>
      </c>
      <c r="CO192" s="17">
        <f t="shared" si="18"/>
        <v>7.6142131979695424</v>
      </c>
      <c r="CP192" s="34"/>
      <c r="CQ192" s="34"/>
      <c r="CR192" s="34"/>
      <c r="CS192" s="34"/>
      <c r="CT192" s="34"/>
      <c r="CU192" s="34"/>
      <c r="CV192" s="34"/>
      <c r="CW192" s="34"/>
    </row>
    <row r="193" spans="2:103" x14ac:dyDescent="0.35">
      <c r="B193" s="34">
        <v>191</v>
      </c>
      <c r="C193" s="34">
        <v>2023</v>
      </c>
      <c r="D193" s="34" t="s">
        <v>110</v>
      </c>
      <c r="E193" s="34">
        <v>44</v>
      </c>
      <c r="F193" s="34" t="s">
        <v>80</v>
      </c>
      <c r="G193" s="34" t="s">
        <v>158</v>
      </c>
      <c r="H193" s="34" t="s">
        <v>157</v>
      </c>
      <c r="I193" s="34" t="s">
        <v>85</v>
      </c>
      <c r="J193" s="34" t="s">
        <v>90</v>
      </c>
      <c r="K193" s="34" t="s">
        <v>334</v>
      </c>
      <c r="L193" s="34" t="s">
        <v>176</v>
      </c>
      <c r="M193" s="34" t="s">
        <v>478</v>
      </c>
      <c r="N193" s="95">
        <v>0.33333333333333331</v>
      </c>
      <c r="O193" s="95">
        <v>0.33333333333333331</v>
      </c>
      <c r="P193" s="95" t="s">
        <v>61</v>
      </c>
      <c r="Q193" s="95">
        <v>0.70833333333333337</v>
      </c>
      <c r="R193" s="95" t="s">
        <v>70</v>
      </c>
      <c r="S193" s="95">
        <v>0.76388888888888884</v>
      </c>
      <c r="T193" s="34" t="s">
        <v>25</v>
      </c>
      <c r="U193" s="34" t="s">
        <v>333</v>
      </c>
      <c r="V193" s="34" t="s">
        <v>43</v>
      </c>
      <c r="W193" s="34" t="s">
        <v>37</v>
      </c>
      <c r="X193" s="34" t="s">
        <v>43</v>
      </c>
      <c r="Y193" s="34" t="s">
        <v>333</v>
      </c>
      <c r="Z193" s="34" t="s">
        <v>25</v>
      </c>
      <c r="AA193" s="34" t="s">
        <v>43</v>
      </c>
      <c r="AB193" s="96">
        <v>0</v>
      </c>
      <c r="AC193" s="34" t="s">
        <v>33</v>
      </c>
      <c r="AD193" s="34" t="s">
        <v>46</v>
      </c>
      <c r="AE193" s="96">
        <v>0</v>
      </c>
      <c r="AF193" s="97">
        <v>9.0000000000000018</v>
      </c>
      <c r="AG193" s="98">
        <v>7.5</v>
      </c>
      <c r="AH193" s="97">
        <v>0</v>
      </c>
      <c r="AI193" s="98" t="s">
        <v>149</v>
      </c>
      <c r="AJ193" s="97">
        <v>39.999999999999936</v>
      </c>
      <c r="AK193" s="97">
        <v>0</v>
      </c>
      <c r="AL193" s="97" t="s">
        <v>96</v>
      </c>
      <c r="AM193" s="96">
        <v>0</v>
      </c>
      <c r="AN193" s="96">
        <v>0</v>
      </c>
      <c r="AO193" s="99">
        <v>2.25</v>
      </c>
      <c r="AP193" s="99">
        <v>0</v>
      </c>
      <c r="AQ193" s="99" t="s">
        <v>108</v>
      </c>
      <c r="AR193" s="99">
        <v>15.459934000000004</v>
      </c>
      <c r="AS193" s="99">
        <v>0</v>
      </c>
      <c r="AT193" s="100" t="s">
        <v>103</v>
      </c>
      <c r="AU193" s="99">
        <v>131.45156391987982</v>
      </c>
      <c r="AV193" s="99">
        <v>0</v>
      </c>
      <c r="AW193" s="99">
        <v>16.61548626802885</v>
      </c>
      <c r="AX193" s="99">
        <v>0</v>
      </c>
      <c r="AY193" s="99">
        <v>13.611111111111091</v>
      </c>
      <c r="AZ193" s="99">
        <v>0</v>
      </c>
      <c r="BA193" s="101">
        <v>2572500</v>
      </c>
      <c r="BB193" s="101">
        <v>0</v>
      </c>
      <c r="BC193" s="102">
        <v>0.1071875</v>
      </c>
      <c r="BD193" s="102">
        <v>0</v>
      </c>
      <c r="BE193" s="97">
        <v>0</v>
      </c>
      <c r="BF193" s="97">
        <v>0</v>
      </c>
      <c r="BG193" s="96">
        <v>0</v>
      </c>
      <c r="BH193" s="96">
        <v>0</v>
      </c>
      <c r="BI193" s="97" t="s">
        <v>151</v>
      </c>
      <c r="CD193"/>
      <c r="CE193"/>
      <c r="CG193"/>
      <c r="CH193"/>
      <c r="CI193" s="34"/>
      <c r="CK193" s="17">
        <f t="shared" si="19"/>
        <v>0.66666666666666652</v>
      </c>
      <c r="CL193" s="17">
        <f t="shared" si="20"/>
        <v>0.70833333333333315</v>
      </c>
      <c r="CM193" s="17" t="s">
        <v>69</v>
      </c>
      <c r="CN193" s="17">
        <f t="shared" si="17"/>
        <v>0</v>
      </c>
      <c r="CO193" s="17">
        <f t="shared" si="18"/>
        <v>15.228426395939083</v>
      </c>
      <c r="CP193" s="34"/>
      <c r="CQ193" s="34"/>
      <c r="CR193" s="34"/>
      <c r="CS193" s="34"/>
      <c r="CT193" s="34"/>
      <c r="CU193" s="34"/>
      <c r="CV193" s="34"/>
      <c r="CW193" s="34"/>
    </row>
    <row r="194" spans="2:103" x14ac:dyDescent="0.35">
      <c r="B194" s="34">
        <v>192</v>
      </c>
      <c r="C194" s="34">
        <v>2023</v>
      </c>
      <c r="D194" s="34" t="s">
        <v>110</v>
      </c>
      <c r="E194" s="34">
        <v>34</v>
      </c>
      <c r="F194" s="34" t="s">
        <v>79</v>
      </c>
      <c r="G194" s="34" t="s">
        <v>158</v>
      </c>
      <c r="H194" s="34" t="s">
        <v>157</v>
      </c>
      <c r="I194" s="34" t="s">
        <v>85</v>
      </c>
      <c r="J194" s="34" t="s">
        <v>91</v>
      </c>
      <c r="K194" s="34" t="s">
        <v>332</v>
      </c>
      <c r="L194" s="34" t="s">
        <v>178</v>
      </c>
      <c r="M194" s="34" t="s">
        <v>478</v>
      </c>
      <c r="N194" s="95">
        <v>0.375</v>
      </c>
      <c r="O194" s="95">
        <v>0.39583333333333331</v>
      </c>
      <c r="P194" s="95" t="s">
        <v>62</v>
      </c>
      <c r="Q194" s="95">
        <v>0.79166666666666663</v>
      </c>
      <c r="R194" s="95" t="s">
        <v>72</v>
      </c>
      <c r="S194" s="95">
        <v>0.82638888888888884</v>
      </c>
      <c r="T194" s="34" t="s">
        <v>29</v>
      </c>
      <c r="U194" s="34" t="s">
        <v>49</v>
      </c>
      <c r="V194" s="34" t="s">
        <v>44</v>
      </c>
      <c r="W194" s="34" t="s">
        <v>333</v>
      </c>
      <c r="X194" s="34" t="s">
        <v>333</v>
      </c>
      <c r="Y194" s="34" t="s">
        <v>333</v>
      </c>
      <c r="Z194" s="34" t="s">
        <v>29</v>
      </c>
      <c r="AA194" s="34" t="s">
        <v>44</v>
      </c>
      <c r="AB194" s="96">
        <v>0</v>
      </c>
      <c r="AC194" s="34" t="s">
        <v>29</v>
      </c>
      <c r="AD194" s="34" t="s">
        <v>44</v>
      </c>
      <c r="AE194" s="96">
        <v>0</v>
      </c>
      <c r="AF194" s="97">
        <v>9.5</v>
      </c>
      <c r="AG194" s="98">
        <v>0</v>
      </c>
      <c r="AH194" s="97">
        <v>0</v>
      </c>
      <c r="AI194" s="98" t="s">
        <v>333</v>
      </c>
      <c r="AJ194" s="97">
        <v>39.999999999999979</v>
      </c>
      <c r="AK194" s="97">
        <v>50.761421319796931</v>
      </c>
      <c r="AL194" s="97" t="s">
        <v>96</v>
      </c>
      <c r="AM194" s="96">
        <v>2.5380710659898478</v>
      </c>
      <c r="AN194" s="96">
        <v>0</v>
      </c>
      <c r="AO194" s="99" t="s">
        <v>333</v>
      </c>
      <c r="AP194" s="99">
        <v>0</v>
      </c>
      <c r="AQ194" s="99" t="s">
        <v>333</v>
      </c>
      <c r="AR194" s="99">
        <v>8.623818</v>
      </c>
      <c r="AS194" s="99">
        <v>10.943931472081218</v>
      </c>
      <c r="AT194" s="100" t="s">
        <v>101</v>
      </c>
      <c r="AU194" s="99">
        <v>825.42520189338461</v>
      </c>
      <c r="AV194" s="99">
        <v>1047.4939110322141</v>
      </c>
      <c r="AW194" s="99">
        <v>108.35053384615385</v>
      </c>
      <c r="AX194" s="99">
        <v>137.50067746973841</v>
      </c>
      <c r="AY194" s="99">
        <v>13.611111111111102</v>
      </c>
      <c r="AZ194" s="99">
        <v>17.272983643542009</v>
      </c>
      <c r="BA194" s="101">
        <v>1966152.9680365296</v>
      </c>
      <c r="BB194" s="101">
        <v>2495117.9797417889</v>
      </c>
      <c r="BC194" s="102">
        <v>4.0961520167427698E-2</v>
      </c>
      <c r="BD194" s="102">
        <v>5.1981624577953932E-2</v>
      </c>
      <c r="BE194" s="97">
        <v>0</v>
      </c>
      <c r="BF194" s="97">
        <v>0</v>
      </c>
      <c r="BG194" s="96">
        <v>1.2690355329949239</v>
      </c>
      <c r="BH194" s="96">
        <v>1.2690355329949239</v>
      </c>
      <c r="BI194" s="97" t="s">
        <v>333</v>
      </c>
      <c r="CD194"/>
      <c r="CE194"/>
      <c r="CG194"/>
      <c r="CH194"/>
      <c r="CI194" s="34"/>
      <c r="CK194" s="17">
        <f t="shared" si="19"/>
        <v>0.70833333333333315</v>
      </c>
      <c r="CL194" s="17">
        <f t="shared" si="20"/>
        <v>0.74999999999999978</v>
      </c>
      <c r="CM194" s="17" t="s">
        <v>70</v>
      </c>
      <c r="CN194" s="17">
        <f t="shared" si="17"/>
        <v>0</v>
      </c>
      <c r="CO194" s="17">
        <f t="shared" si="18"/>
        <v>39.340101522842652</v>
      </c>
      <c r="CP194" s="34"/>
      <c r="CQ194" s="34"/>
      <c r="CR194" s="34"/>
      <c r="CS194" s="34"/>
      <c r="CT194" s="34"/>
      <c r="CU194" s="34"/>
      <c r="CV194" s="34"/>
      <c r="CW194" s="34"/>
    </row>
    <row r="195" spans="2:103" x14ac:dyDescent="0.35">
      <c r="B195" s="34">
        <v>193</v>
      </c>
      <c r="C195" s="34">
        <v>2023</v>
      </c>
      <c r="D195" s="34" t="s">
        <v>111</v>
      </c>
      <c r="E195" s="34">
        <v>50</v>
      </c>
      <c r="F195" s="34" t="s">
        <v>81</v>
      </c>
      <c r="G195" s="34" t="s">
        <v>159</v>
      </c>
      <c r="H195" s="34" t="s">
        <v>157</v>
      </c>
      <c r="I195" s="34" t="s">
        <v>86</v>
      </c>
      <c r="J195" s="34" t="s">
        <v>93</v>
      </c>
      <c r="K195" s="34" t="s">
        <v>332</v>
      </c>
      <c r="L195" s="34" t="s">
        <v>175</v>
      </c>
      <c r="M195" s="34" t="s">
        <v>260</v>
      </c>
      <c r="N195" s="95">
        <v>0</v>
      </c>
      <c r="O195" s="95">
        <v>0</v>
      </c>
      <c r="P195" s="95" t="s">
        <v>333</v>
      </c>
      <c r="Q195" s="95">
        <v>0</v>
      </c>
      <c r="R195" s="95" t="s">
        <v>333</v>
      </c>
      <c r="S195" s="95">
        <v>0</v>
      </c>
      <c r="T195" s="34" t="s">
        <v>36</v>
      </c>
      <c r="U195" s="34" t="s">
        <v>333</v>
      </c>
      <c r="V195" s="34" t="s">
        <v>2</v>
      </c>
      <c r="W195" s="34" t="s">
        <v>333</v>
      </c>
      <c r="X195" s="34" t="s">
        <v>333</v>
      </c>
      <c r="Y195" s="34" t="s">
        <v>333</v>
      </c>
      <c r="Z195" s="34" t="s">
        <v>34</v>
      </c>
      <c r="AA195" s="34" t="s">
        <v>43</v>
      </c>
      <c r="AB195" s="96">
        <v>1.2690355329949239</v>
      </c>
      <c r="AC195" s="34" t="s">
        <v>27</v>
      </c>
      <c r="AD195" s="34" t="s">
        <v>44</v>
      </c>
      <c r="AE195" s="96">
        <v>1.2690355329949239</v>
      </c>
      <c r="AF195" s="97">
        <v>10</v>
      </c>
      <c r="AG195" s="98">
        <v>0</v>
      </c>
      <c r="AH195" s="97">
        <v>0</v>
      </c>
      <c r="AI195" s="98" t="s">
        <v>333</v>
      </c>
      <c r="AJ195" s="97">
        <v>0</v>
      </c>
      <c r="AK195" s="97">
        <v>0</v>
      </c>
      <c r="AL195" s="97" t="s">
        <v>95</v>
      </c>
      <c r="AM195" s="96">
        <v>0</v>
      </c>
      <c r="AN195" s="96">
        <v>0</v>
      </c>
      <c r="AO195" s="99" t="s">
        <v>333</v>
      </c>
      <c r="AP195" s="99">
        <v>0</v>
      </c>
      <c r="AQ195" s="99" t="s">
        <v>333</v>
      </c>
      <c r="AR195" s="99">
        <v>0</v>
      </c>
      <c r="AS195" s="99">
        <v>0</v>
      </c>
      <c r="AT195" s="100" t="s">
        <v>99</v>
      </c>
      <c r="AU195" s="99">
        <v>0</v>
      </c>
      <c r="AV195" s="99">
        <v>0</v>
      </c>
      <c r="AW195" s="99">
        <v>0</v>
      </c>
      <c r="AX195" s="99">
        <v>0</v>
      </c>
      <c r="AY195" s="99">
        <v>0</v>
      </c>
      <c r="AZ195" s="99">
        <v>0</v>
      </c>
      <c r="BA195" s="101">
        <v>0</v>
      </c>
      <c r="BB195" s="101">
        <v>0</v>
      </c>
      <c r="BC195" s="102">
        <v>0</v>
      </c>
      <c r="BD195" s="102">
        <v>0</v>
      </c>
      <c r="BE195" s="97">
        <v>0</v>
      </c>
      <c r="BF195" s="97">
        <v>0</v>
      </c>
      <c r="BG195" s="96">
        <v>1.2690355329949239</v>
      </c>
      <c r="BH195" s="96">
        <v>1.2690355329949239</v>
      </c>
      <c r="BI195" s="97" t="s">
        <v>333</v>
      </c>
      <c r="CG195"/>
      <c r="CH195"/>
      <c r="CI195" s="34"/>
      <c r="CK195" s="17">
        <f t="shared" si="19"/>
        <v>0.74999999999999978</v>
      </c>
      <c r="CL195" s="17">
        <f t="shared" si="20"/>
        <v>0.79166666666666641</v>
      </c>
      <c r="CM195" s="17" t="s">
        <v>71</v>
      </c>
      <c r="CN195" s="17">
        <f t="shared" si="17"/>
        <v>0</v>
      </c>
      <c r="CO195" s="17">
        <f t="shared" si="18"/>
        <v>32.994923857868017</v>
      </c>
      <c r="CP195" s="34"/>
      <c r="CQ195" s="34"/>
      <c r="CR195" s="34"/>
      <c r="CS195" s="34"/>
      <c r="CT195" s="34"/>
      <c r="CU195" s="34"/>
      <c r="CV195" s="34"/>
      <c r="CW195" s="34"/>
    </row>
    <row r="196" spans="2:103" x14ac:dyDescent="0.35">
      <c r="B196" s="34">
        <v>194</v>
      </c>
      <c r="C196" s="34">
        <v>2023</v>
      </c>
      <c r="D196" s="34" t="s">
        <v>111</v>
      </c>
      <c r="E196" s="34">
        <v>27</v>
      </c>
      <c r="F196" s="34" t="s">
        <v>78</v>
      </c>
      <c r="G196" s="34" t="s">
        <v>158</v>
      </c>
      <c r="H196" s="34" t="s">
        <v>157</v>
      </c>
      <c r="I196" s="34" t="s">
        <v>85</v>
      </c>
      <c r="J196" s="34" t="s">
        <v>90</v>
      </c>
      <c r="K196" s="34" t="s">
        <v>332</v>
      </c>
      <c r="L196" s="34" t="s">
        <v>192</v>
      </c>
      <c r="M196" s="34" t="s">
        <v>260</v>
      </c>
      <c r="N196" s="95">
        <v>0</v>
      </c>
      <c r="O196" s="95">
        <v>0</v>
      </c>
      <c r="P196" s="95" t="s">
        <v>333</v>
      </c>
      <c r="Q196" s="95">
        <v>0</v>
      </c>
      <c r="R196" s="95" t="s">
        <v>333</v>
      </c>
      <c r="S196" s="95">
        <v>0</v>
      </c>
      <c r="T196" s="34" t="s">
        <v>36</v>
      </c>
      <c r="U196" s="34" t="s">
        <v>333</v>
      </c>
      <c r="V196" s="34" t="s">
        <v>2</v>
      </c>
      <c r="W196" s="34" t="s">
        <v>333</v>
      </c>
      <c r="X196" s="34" t="s">
        <v>333</v>
      </c>
      <c r="Y196" s="34" t="s">
        <v>333</v>
      </c>
      <c r="Z196" s="34" t="s">
        <v>31</v>
      </c>
      <c r="AA196" s="34" t="s">
        <v>45</v>
      </c>
      <c r="AB196" s="96">
        <v>1.2690355329949239</v>
      </c>
      <c r="AC196" s="34" t="s">
        <v>25</v>
      </c>
      <c r="AD196" s="34" t="s">
        <v>43</v>
      </c>
      <c r="AE196" s="96">
        <v>1.2690355329949239</v>
      </c>
      <c r="AF196" s="97">
        <v>11</v>
      </c>
      <c r="AG196" s="98">
        <v>0</v>
      </c>
      <c r="AH196" s="97">
        <v>0</v>
      </c>
      <c r="AI196" s="98" t="s">
        <v>333</v>
      </c>
      <c r="AJ196" s="97">
        <v>0</v>
      </c>
      <c r="AK196" s="97">
        <v>0</v>
      </c>
      <c r="AL196" s="97" t="s">
        <v>95</v>
      </c>
      <c r="AM196" s="96">
        <v>0</v>
      </c>
      <c r="AN196" s="96">
        <v>0</v>
      </c>
      <c r="AO196" s="99" t="s">
        <v>333</v>
      </c>
      <c r="AP196" s="99">
        <v>0</v>
      </c>
      <c r="AQ196" s="99" t="s">
        <v>333</v>
      </c>
      <c r="AR196" s="99">
        <v>0</v>
      </c>
      <c r="AS196" s="99">
        <v>0</v>
      </c>
      <c r="AT196" s="100" t="s">
        <v>99</v>
      </c>
      <c r="AU196" s="99">
        <v>0</v>
      </c>
      <c r="AV196" s="99">
        <v>0</v>
      </c>
      <c r="AW196" s="99">
        <v>0</v>
      </c>
      <c r="AX196" s="99">
        <v>0</v>
      </c>
      <c r="AY196" s="99">
        <v>0</v>
      </c>
      <c r="AZ196" s="99">
        <v>0</v>
      </c>
      <c r="BA196" s="101">
        <v>0</v>
      </c>
      <c r="BB196" s="101">
        <v>0</v>
      </c>
      <c r="BC196" s="102">
        <v>0</v>
      </c>
      <c r="BD196" s="102">
        <v>0</v>
      </c>
      <c r="BE196" s="97">
        <v>0</v>
      </c>
      <c r="BF196" s="97">
        <v>0</v>
      </c>
      <c r="BG196" s="96">
        <v>1.2690355329949239</v>
      </c>
      <c r="BH196" s="96">
        <v>1.2690355329949239</v>
      </c>
      <c r="BI196" s="97" t="s">
        <v>333</v>
      </c>
      <c r="CI196" s="34"/>
      <c r="CK196" s="17">
        <f t="shared" si="19"/>
        <v>0.79166666666666641</v>
      </c>
      <c r="CL196" s="17">
        <f t="shared" si="20"/>
        <v>0.83333333333333304</v>
      </c>
      <c r="CM196" s="17" t="s">
        <v>72</v>
      </c>
      <c r="CN196" s="17">
        <f t="shared" si="17"/>
        <v>0</v>
      </c>
      <c r="CO196" s="17">
        <f t="shared" si="18"/>
        <v>7.6142131979695424</v>
      </c>
      <c r="CP196" s="34"/>
      <c r="CQ196" s="34"/>
      <c r="CR196" s="34"/>
      <c r="CS196" s="34"/>
      <c r="CT196" s="34"/>
      <c r="CU196" s="34"/>
      <c r="CV196" s="34"/>
      <c r="CW196" s="34"/>
    </row>
    <row r="197" spans="2:103" x14ac:dyDescent="0.35">
      <c r="B197" s="34">
        <v>195</v>
      </c>
      <c r="C197" s="34">
        <v>2023</v>
      </c>
      <c r="D197" s="34" t="s">
        <v>111</v>
      </c>
      <c r="E197" s="34">
        <v>28</v>
      </c>
      <c r="F197" s="34" t="s">
        <v>78</v>
      </c>
      <c r="G197" s="34" t="s">
        <v>158</v>
      </c>
      <c r="H197" s="34" t="s">
        <v>157</v>
      </c>
      <c r="I197" s="34" t="s">
        <v>86</v>
      </c>
      <c r="J197" s="34" t="s">
        <v>91</v>
      </c>
      <c r="K197" s="34" t="s">
        <v>332</v>
      </c>
      <c r="L197" s="34" t="s">
        <v>179</v>
      </c>
      <c r="M197" s="34" t="s">
        <v>260</v>
      </c>
      <c r="N197" s="95">
        <v>0</v>
      </c>
      <c r="O197" s="95">
        <v>0</v>
      </c>
      <c r="P197" s="95" t="s">
        <v>333</v>
      </c>
      <c r="Q197" s="95">
        <v>0</v>
      </c>
      <c r="R197" s="95" t="s">
        <v>333</v>
      </c>
      <c r="S197" s="95">
        <v>0</v>
      </c>
      <c r="T197" s="34" t="s">
        <v>36</v>
      </c>
      <c r="U197" s="34" t="s">
        <v>333</v>
      </c>
      <c r="V197" s="34" t="s">
        <v>2</v>
      </c>
      <c r="W197" s="34" t="s">
        <v>333</v>
      </c>
      <c r="X197" s="34" t="s">
        <v>333</v>
      </c>
      <c r="Y197" s="34" t="s">
        <v>333</v>
      </c>
      <c r="Z197" s="34" t="s">
        <v>25</v>
      </c>
      <c r="AA197" s="34" t="s">
        <v>43</v>
      </c>
      <c r="AB197" s="96">
        <v>1.2690355329949239</v>
      </c>
      <c r="AC197" s="34" t="s">
        <v>25</v>
      </c>
      <c r="AD197" s="34" t="s">
        <v>43</v>
      </c>
      <c r="AE197" s="96">
        <v>1.2690355329949239</v>
      </c>
      <c r="AF197" s="97">
        <v>12</v>
      </c>
      <c r="AG197" s="98">
        <v>0</v>
      </c>
      <c r="AH197" s="97">
        <v>0</v>
      </c>
      <c r="AI197" s="98" t="s">
        <v>333</v>
      </c>
      <c r="AJ197" s="97">
        <v>0</v>
      </c>
      <c r="AK197" s="97">
        <v>0</v>
      </c>
      <c r="AL197" s="97" t="s">
        <v>95</v>
      </c>
      <c r="AM197" s="96">
        <v>0</v>
      </c>
      <c r="AN197" s="96">
        <v>0</v>
      </c>
      <c r="AO197" s="99" t="s">
        <v>333</v>
      </c>
      <c r="AP197" s="99">
        <v>0</v>
      </c>
      <c r="AQ197" s="99" t="s">
        <v>333</v>
      </c>
      <c r="AR197" s="99">
        <v>0</v>
      </c>
      <c r="AS197" s="99">
        <v>0</v>
      </c>
      <c r="AT197" s="100" t="s">
        <v>99</v>
      </c>
      <c r="AU197" s="99">
        <v>0</v>
      </c>
      <c r="AV197" s="99">
        <v>0</v>
      </c>
      <c r="AW197" s="99">
        <v>0</v>
      </c>
      <c r="AX197" s="99">
        <v>0</v>
      </c>
      <c r="AY197" s="99">
        <v>0</v>
      </c>
      <c r="AZ197" s="99">
        <v>0</v>
      </c>
      <c r="BA197" s="101">
        <v>0</v>
      </c>
      <c r="BB197" s="101">
        <v>0</v>
      </c>
      <c r="BC197" s="102">
        <v>0</v>
      </c>
      <c r="BD197" s="102">
        <v>0</v>
      </c>
      <c r="BE197" s="97">
        <v>0</v>
      </c>
      <c r="BF197" s="97">
        <v>0</v>
      </c>
      <c r="BG197" s="96">
        <v>1.2690355329949239</v>
      </c>
      <c r="BH197" s="96">
        <v>1.2690355329949239</v>
      </c>
      <c r="BI197" s="97" t="s">
        <v>333</v>
      </c>
      <c r="CI197" s="34"/>
      <c r="CK197" s="17">
        <f t="shared" si="19"/>
        <v>0.83333333333333304</v>
      </c>
      <c r="CL197" s="17">
        <f t="shared" si="20"/>
        <v>0.87499999999999967</v>
      </c>
      <c r="CM197" s="17" t="s">
        <v>73</v>
      </c>
      <c r="CN197" s="17">
        <f t="shared" si="17"/>
        <v>0</v>
      </c>
      <c r="CO197" s="17">
        <f t="shared" si="18"/>
        <v>10.152284263959389</v>
      </c>
      <c r="CP197" s="34"/>
      <c r="CQ197" s="34"/>
      <c r="CR197" s="34"/>
      <c r="CS197" s="34"/>
      <c r="CT197" s="34"/>
      <c r="CU197" s="34"/>
      <c r="CV197" s="34"/>
      <c r="CW197" s="34"/>
    </row>
    <row r="198" spans="2:103" x14ac:dyDescent="0.35">
      <c r="B198" s="34">
        <v>196</v>
      </c>
      <c r="C198" s="34">
        <v>2023</v>
      </c>
      <c r="D198" s="34" t="s">
        <v>111</v>
      </c>
      <c r="E198" s="34">
        <v>32</v>
      </c>
      <c r="F198" s="34" t="s">
        <v>79</v>
      </c>
      <c r="G198" s="34" t="s">
        <v>158</v>
      </c>
      <c r="H198" s="34" t="s">
        <v>157</v>
      </c>
      <c r="I198" s="34" t="s">
        <v>86</v>
      </c>
      <c r="J198" s="34" t="s">
        <v>91</v>
      </c>
      <c r="K198" s="34" t="s">
        <v>332</v>
      </c>
      <c r="L198" s="34" t="s">
        <v>180</v>
      </c>
      <c r="M198" s="34" t="s">
        <v>260</v>
      </c>
      <c r="N198" s="95">
        <v>0</v>
      </c>
      <c r="O198" s="95">
        <v>0</v>
      </c>
      <c r="P198" s="95" t="s">
        <v>333</v>
      </c>
      <c r="Q198" s="95">
        <v>0</v>
      </c>
      <c r="R198" s="95" t="s">
        <v>333</v>
      </c>
      <c r="S198" s="95">
        <v>0</v>
      </c>
      <c r="T198" s="34" t="s">
        <v>36</v>
      </c>
      <c r="U198" s="34" t="s">
        <v>333</v>
      </c>
      <c r="V198" s="34" t="s">
        <v>2</v>
      </c>
      <c r="W198" s="34" t="s">
        <v>333</v>
      </c>
      <c r="X198" s="34" t="s">
        <v>333</v>
      </c>
      <c r="Y198" s="34" t="s">
        <v>333</v>
      </c>
      <c r="Z198" s="34" t="s">
        <v>31</v>
      </c>
      <c r="AA198" s="34" t="s">
        <v>45</v>
      </c>
      <c r="AB198" s="96">
        <v>1.2690355329949239</v>
      </c>
      <c r="AC198" s="34" t="s">
        <v>36</v>
      </c>
      <c r="AD198" s="34" t="s">
        <v>2</v>
      </c>
      <c r="AE198" s="96">
        <v>0</v>
      </c>
      <c r="AF198" s="97">
        <v>9.5</v>
      </c>
      <c r="AG198" s="98">
        <v>0</v>
      </c>
      <c r="AH198" s="97">
        <v>0</v>
      </c>
      <c r="AI198" s="98" t="s">
        <v>333</v>
      </c>
      <c r="AJ198" s="97">
        <v>0</v>
      </c>
      <c r="AK198" s="97">
        <v>0</v>
      </c>
      <c r="AL198" s="97" t="s">
        <v>95</v>
      </c>
      <c r="AM198" s="96">
        <v>0</v>
      </c>
      <c r="AN198" s="96">
        <v>0</v>
      </c>
      <c r="AO198" s="99" t="s">
        <v>333</v>
      </c>
      <c r="AP198" s="99">
        <v>0</v>
      </c>
      <c r="AQ198" s="99" t="s">
        <v>333</v>
      </c>
      <c r="AR198" s="99">
        <v>0</v>
      </c>
      <c r="AS198" s="99">
        <v>0</v>
      </c>
      <c r="AT198" s="100" t="s">
        <v>99</v>
      </c>
      <c r="AU198" s="99">
        <v>0</v>
      </c>
      <c r="AV198" s="99">
        <v>0</v>
      </c>
      <c r="AW198" s="99">
        <v>0</v>
      </c>
      <c r="AX198" s="99">
        <v>0</v>
      </c>
      <c r="AY198" s="99">
        <v>0</v>
      </c>
      <c r="AZ198" s="99">
        <v>0</v>
      </c>
      <c r="BA198" s="101">
        <v>0</v>
      </c>
      <c r="BB198" s="101">
        <v>0</v>
      </c>
      <c r="BC198" s="102">
        <v>0</v>
      </c>
      <c r="BD198" s="102">
        <v>0</v>
      </c>
      <c r="BE198" s="97">
        <v>0</v>
      </c>
      <c r="BF198" s="97">
        <v>0</v>
      </c>
      <c r="BG198" s="96">
        <v>1.2690355329949239</v>
      </c>
      <c r="BH198" s="96">
        <v>1.2690355329949239</v>
      </c>
      <c r="BI198" s="97" t="s">
        <v>333</v>
      </c>
      <c r="CI198" s="34"/>
      <c r="CK198" s="17">
        <f t="shared" si="19"/>
        <v>0.87499999999999967</v>
      </c>
      <c r="CL198" s="17">
        <f t="shared" si="20"/>
        <v>0.9166666666666663</v>
      </c>
      <c r="CM198" s="17" t="s">
        <v>74</v>
      </c>
      <c r="CN198" s="17">
        <f t="shared" si="17"/>
        <v>0</v>
      </c>
      <c r="CO198" s="17">
        <f t="shared" si="18"/>
        <v>8.8832487309644659</v>
      </c>
      <c r="CP198" s="34"/>
      <c r="CQ198" s="34"/>
      <c r="CR198" s="34"/>
      <c r="CS198" s="34"/>
      <c r="CT198" s="34"/>
      <c r="CU198" s="34"/>
      <c r="CV198" s="34"/>
      <c r="CW198" s="34"/>
    </row>
    <row r="199" spans="2:103" x14ac:dyDescent="0.35">
      <c r="B199" s="34">
        <v>197</v>
      </c>
      <c r="C199" s="34">
        <v>2023</v>
      </c>
      <c r="D199" s="34" t="s">
        <v>110</v>
      </c>
      <c r="E199" s="34">
        <v>27</v>
      </c>
      <c r="F199" s="34" t="s">
        <v>78</v>
      </c>
      <c r="G199" s="34" t="s">
        <v>158</v>
      </c>
      <c r="H199" s="34" t="s">
        <v>157</v>
      </c>
      <c r="I199" s="34" t="s">
        <v>86</v>
      </c>
      <c r="J199" s="34" t="s">
        <v>91</v>
      </c>
      <c r="K199" s="34" t="s">
        <v>332</v>
      </c>
      <c r="L199" s="34" t="s">
        <v>177</v>
      </c>
      <c r="M199" s="34" t="s">
        <v>260</v>
      </c>
      <c r="N199" s="95">
        <v>0</v>
      </c>
      <c r="O199" s="95">
        <v>0</v>
      </c>
      <c r="P199" s="95" t="s">
        <v>333</v>
      </c>
      <c r="Q199" s="95">
        <v>0</v>
      </c>
      <c r="R199" s="95" t="s">
        <v>333</v>
      </c>
      <c r="S199" s="95">
        <v>0</v>
      </c>
      <c r="T199" s="34" t="s">
        <v>36</v>
      </c>
      <c r="U199" s="34" t="s">
        <v>333</v>
      </c>
      <c r="V199" s="34" t="s">
        <v>2</v>
      </c>
      <c r="W199" s="34" t="s">
        <v>333</v>
      </c>
      <c r="X199" s="34" t="s">
        <v>333</v>
      </c>
      <c r="Y199" s="34" t="s">
        <v>333</v>
      </c>
      <c r="Z199" s="34" t="s">
        <v>33</v>
      </c>
      <c r="AA199" s="34" t="s">
        <v>46</v>
      </c>
      <c r="AB199" s="96">
        <v>1.2690355329949239</v>
      </c>
      <c r="AC199" s="34" t="s">
        <v>36</v>
      </c>
      <c r="AD199" s="34" t="s">
        <v>2</v>
      </c>
      <c r="AE199" s="96">
        <v>0</v>
      </c>
      <c r="AF199" s="97">
        <v>9</v>
      </c>
      <c r="AG199" s="98">
        <v>0</v>
      </c>
      <c r="AH199" s="97">
        <v>0</v>
      </c>
      <c r="AI199" s="98" t="s">
        <v>333</v>
      </c>
      <c r="AJ199" s="97">
        <v>0</v>
      </c>
      <c r="AK199" s="97">
        <v>0</v>
      </c>
      <c r="AL199" s="97" t="s">
        <v>95</v>
      </c>
      <c r="AM199" s="96">
        <v>0</v>
      </c>
      <c r="AN199" s="96">
        <v>0</v>
      </c>
      <c r="AO199" s="99" t="s">
        <v>333</v>
      </c>
      <c r="AP199" s="99">
        <v>0</v>
      </c>
      <c r="AQ199" s="99" t="s">
        <v>333</v>
      </c>
      <c r="AR199" s="99">
        <v>0</v>
      </c>
      <c r="AS199" s="99">
        <v>0</v>
      </c>
      <c r="AT199" s="100" t="s">
        <v>99</v>
      </c>
      <c r="AU199" s="99">
        <v>0</v>
      </c>
      <c r="AV199" s="99">
        <v>0</v>
      </c>
      <c r="AW199" s="99">
        <v>0</v>
      </c>
      <c r="AX199" s="99">
        <v>0</v>
      </c>
      <c r="AY199" s="99">
        <v>0</v>
      </c>
      <c r="AZ199" s="99">
        <v>0</v>
      </c>
      <c r="BA199" s="101">
        <v>0</v>
      </c>
      <c r="BB199" s="101">
        <v>0</v>
      </c>
      <c r="BC199" s="102">
        <v>0</v>
      </c>
      <c r="BD199" s="102">
        <v>0</v>
      </c>
      <c r="BE199" s="97">
        <v>0</v>
      </c>
      <c r="BF199" s="97">
        <v>0</v>
      </c>
      <c r="BG199" s="96">
        <v>1.2690355329949239</v>
      </c>
      <c r="BH199" s="96">
        <v>1.2690355329949239</v>
      </c>
      <c r="BI199" s="97" t="s">
        <v>333</v>
      </c>
      <c r="CI199" s="34"/>
      <c r="CK199" s="17">
        <f t="shared" si="19"/>
        <v>0.9166666666666663</v>
      </c>
      <c r="CL199" s="17">
        <f t="shared" si="20"/>
        <v>0.95833333333333293</v>
      </c>
      <c r="CM199" s="17" t="s">
        <v>75</v>
      </c>
      <c r="CN199" s="17">
        <f t="shared" si="17"/>
        <v>0</v>
      </c>
      <c r="CO199" s="17">
        <f t="shared" si="18"/>
        <v>2.5380710659898478</v>
      </c>
      <c r="CP199" s="34"/>
      <c r="CQ199" s="34"/>
      <c r="CR199" s="34"/>
      <c r="CS199" s="34"/>
      <c r="CT199" s="34"/>
      <c r="CU199" s="34"/>
      <c r="CV199" s="34"/>
      <c r="CW199" s="34"/>
    </row>
    <row r="200" spans="2:103" x14ac:dyDescent="0.35">
      <c r="B200" s="34">
        <v>198</v>
      </c>
      <c r="C200" s="34">
        <v>2023</v>
      </c>
      <c r="D200" s="34" t="s">
        <v>110</v>
      </c>
      <c r="E200" s="34">
        <v>42</v>
      </c>
      <c r="F200" s="34" t="s">
        <v>80</v>
      </c>
      <c r="G200" s="34" t="s">
        <v>158</v>
      </c>
      <c r="H200" s="34" t="s">
        <v>157</v>
      </c>
      <c r="I200" s="34" t="s">
        <v>85</v>
      </c>
      <c r="J200" s="34" t="s">
        <v>91</v>
      </c>
      <c r="K200" s="34" t="s">
        <v>484</v>
      </c>
      <c r="L200" s="34" t="s">
        <v>176</v>
      </c>
      <c r="M200" s="34" t="s">
        <v>260</v>
      </c>
      <c r="N200" s="95">
        <v>0</v>
      </c>
      <c r="O200" s="95">
        <v>0</v>
      </c>
      <c r="P200" s="95" t="s">
        <v>333</v>
      </c>
      <c r="Q200" s="95">
        <v>0</v>
      </c>
      <c r="R200" s="95" t="s">
        <v>333</v>
      </c>
      <c r="S200" s="95">
        <v>0</v>
      </c>
      <c r="T200" s="34" t="s">
        <v>36</v>
      </c>
      <c r="U200" s="34" t="s">
        <v>333</v>
      </c>
      <c r="V200" s="34" t="s">
        <v>2</v>
      </c>
      <c r="W200" s="34" t="s">
        <v>333</v>
      </c>
      <c r="X200" s="34" t="s">
        <v>333</v>
      </c>
      <c r="Y200" s="34" t="s">
        <v>333</v>
      </c>
      <c r="Z200" s="34" t="s">
        <v>27</v>
      </c>
      <c r="AA200" s="34" t="s">
        <v>44</v>
      </c>
      <c r="AB200" s="96">
        <v>1.2690355329949239</v>
      </c>
      <c r="AC200" s="34" t="s">
        <v>27</v>
      </c>
      <c r="AD200" s="34" t="s">
        <v>44</v>
      </c>
      <c r="AE200" s="96">
        <v>1.2690355329949239</v>
      </c>
      <c r="AF200" s="97">
        <v>9.0000000000000018</v>
      </c>
      <c r="AG200" s="98">
        <v>0</v>
      </c>
      <c r="AH200" s="97">
        <v>0</v>
      </c>
      <c r="AI200" s="98" t="s">
        <v>333</v>
      </c>
      <c r="AJ200" s="97">
        <v>0</v>
      </c>
      <c r="AK200" s="97">
        <v>0</v>
      </c>
      <c r="AL200" s="97" t="s">
        <v>95</v>
      </c>
      <c r="AM200" s="96">
        <v>0</v>
      </c>
      <c r="AN200" s="96">
        <v>0</v>
      </c>
      <c r="AO200" s="99" t="s">
        <v>333</v>
      </c>
      <c r="AP200" s="99">
        <v>0</v>
      </c>
      <c r="AQ200" s="99" t="s">
        <v>333</v>
      </c>
      <c r="AR200" s="99">
        <v>0</v>
      </c>
      <c r="AS200" s="99">
        <v>0</v>
      </c>
      <c r="AT200" s="100" t="s">
        <v>99</v>
      </c>
      <c r="AU200" s="99">
        <v>0</v>
      </c>
      <c r="AV200" s="99">
        <v>0</v>
      </c>
      <c r="AW200" s="99">
        <v>0</v>
      </c>
      <c r="AX200" s="99">
        <v>0</v>
      </c>
      <c r="AY200" s="99">
        <v>0</v>
      </c>
      <c r="AZ200" s="99">
        <v>0</v>
      </c>
      <c r="BA200" s="101">
        <v>0</v>
      </c>
      <c r="BB200" s="101">
        <v>0</v>
      </c>
      <c r="BC200" s="102">
        <v>0</v>
      </c>
      <c r="BD200" s="102">
        <v>0</v>
      </c>
      <c r="BE200" s="97">
        <v>0</v>
      </c>
      <c r="BF200" s="97">
        <v>0</v>
      </c>
      <c r="BG200" s="96">
        <v>1.2690355329949239</v>
      </c>
      <c r="BH200" s="96">
        <v>1.2690355329949239</v>
      </c>
      <c r="BI200" s="97" t="s">
        <v>333</v>
      </c>
      <c r="CI200" s="34"/>
      <c r="CK200" s="17">
        <f t="shared" si="19"/>
        <v>0.95833333333333293</v>
      </c>
      <c r="CL200" s="17">
        <f t="shared" si="20"/>
        <v>0.99999999999999956</v>
      </c>
      <c r="CM200" s="17" t="s">
        <v>250</v>
      </c>
      <c r="CN200" s="17">
        <f t="shared" si="17"/>
        <v>0</v>
      </c>
      <c r="CO200" s="17">
        <f t="shared" si="18"/>
        <v>0</v>
      </c>
      <c r="CP200" s="34"/>
      <c r="CQ200" s="34"/>
      <c r="CR200" s="34"/>
      <c r="CS200" s="34"/>
      <c r="CT200" s="34"/>
      <c r="CU200" s="34"/>
      <c r="CV200" s="34"/>
      <c r="CW200" s="34"/>
    </row>
    <row r="201" spans="2:103" x14ac:dyDescent="0.35">
      <c r="B201" s="34">
        <v>199</v>
      </c>
      <c r="C201" s="34">
        <v>2023</v>
      </c>
      <c r="D201" s="34" t="s">
        <v>111</v>
      </c>
      <c r="E201" s="34">
        <v>31</v>
      </c>
      <c r="F201" s="34" t="s">
        <v>79</v>
      </c>
      <c r="G201" s="34" t="s">
        <v>158</v>
      </c>
      <c r="H201" s="34" t="s">
        <v>157</v>
      </c>
      <c r="I201" s="34" t="s">
        <v>86</v>
      </c>
      <c r="J201" s="34" t="s">
        <v>91</v>
      </c>
      <c r="K201" s="34" t="s">
        <v>332</v>
      </c>
      <c r="L201" s="34" t="s">
        <v>175</v>
      </c>
      <c r="M201" s="34" t="s">
        <v>260</v>
      </c>
      <c r="N201" s="95">
        <v>0</v>
      </c>
      <c r="O201" s="95">
        <v>0</v>
      </c>
      <c r="P201" s="95" t="s">
        <v>333</v>
      </c>
      <c r="Q201" s="95">
        <v>0</v>
      </c>
      <c r="R201" s="95" t="s">
        <v>333</v>
      </c>
      <c r="S201" s="95">
        <v>0</v>
      </c>
      <c r="T201" s="34" t="s">
        <v>36</v>
      </c>
      <c r="U201" s="34" t="s">
        <v>333</v>
      </c>
      <c r="V201" s="34" t="s">
        <v>2</v>
      </c>
      <c r="W201" s="34" t="s">
        <v>333</v>
      </c>
      <c r="X201" s="34" t="s">
        <v>333</v>
      </c>
      <c r="Y201" s="34" t="s">
        <v>333</v>
      </c>
      <c r="Z201" s="34" t="s">
        <v>36</v>
      </c>
      <c r="AA201" s="34" t="s">
        <v>2</v>
      </c>
      <c r="AB201" s="96">
        <v>0</v>
      </c>
      <c r="AC201" s="34" t="s">
        <v>25</v>
      </c>
      <c r="AD201" s="34" t="s">
        <v>43</v>
      </c>
      <c r="AE201" s="96">
        <v>1.2690355329949239</v>
      </c>
      <c r="AF201" s="97">
        <v>13.999999999999998</v>
      </c>
      <c r="AG201" s="98">
        <v>0</v>
      </c>
      <c r="AH201" s="97">
        <v>0</v>
      </c>
      <c r="AI201" s="98" t="s">
        <v>333</v>
      </c>
      <c r="AJ201" s="97">
        <v>0</v>
      </c>
      <c r="AK201" s="97">
        <v>0</v>
      </c>
      <c r="AL201" s="97" t="s">
        <v>95</v>
      </c>
      <c r="AM201" s="96">
        <v>0</v>
      </c>
      <c r="AN201" s="96">
        <v>0</v>
      </c>
      <c r="AO201" s="99" t="s">
        <v>333</v>
      </c>
      <c r="AP201" s="99">
        <v>0</v>
      </c>
      <c r="AQ201" s="99" t="s">
        <v>333</v>
      </c>
      <c r="AR201" s="99">
        <v>0</v>
      </c>
      <c r="AS201" s="99">
        <v>0</v>
      </c>
      <c r="AT201" s="100" t="s">
        <v>99</v>
      </c>
      <c r="AU201" s="99">
        <v>0</v>
      </c>
      <c r="AV201" s="99">
        <v>0</v>
      </c>
      <c r="AW201" s="99">
        <v>0</v>
      </c>
      <c r="AX201" s="99">
        <v>0</v>
      </c>
      <c r="AY201" s="99">
        <v>0</v>
      </c>
      <c r="AZ201" s="99">
        <v>0</v>
      </c>
      <c r="BA201" s="101">
        <v>0</v>
      </c>
      <c r="BB201" s="101">
        <v>0</v>
      </c>
      <c r="BC201" s="102">
        <v>0</v>
      </c>
      <c r="BD201" s="102">
        <v>0</v>
      </c>
      <c r="BE201" s="97">
        <v>0</v>
      </c>
      <c r="BF201" s="97">
        <v>0</v>
      </c>
      <c r="BG201" s="96">
        <v>1.2690355329949239</v>
      </c>
      <c r="BH201" s="96">
        <v>1.2690355329949239</v>
      </c>
      <c r="BI201" s="97" t="s">
        <v>333</v>
      </c>
      <c r="CI201" s="34"/>
      <c r="CJ201" s="34"/>
      <c r="CK201" s="34"/>
      <c r="CL201" s="34"/>
      <c r="CM201" s="34"/>
      <c r="CN201" s="34"/>
      <c r="CO201" s="34"/>
      <c r="CP201" s="34"/>
      <c r="CQ201" s="34"/>
      <c r="CR201" s="34"/>
      <c r="CS201" s="34"/>
      <c r="CT201" s="34"/>
      <c r="CU201" s="34"/>
      <c r="CV201" s="34"/>
      <c r="CW201" s="34"/>
    </row>
    <row r="202" spans="2:103" x14ac:dyDescent="0.35">
      <c r="B202" s="34">
        <v>200</v>
      </c>
      <c r="C202" s="34">
        <v>2023</v>
      </c>
      <c r="D202" s="34" t="s">
        <v>111</v>
      </c>
      <c r="E202" s="34">
        <v>43</v>
      </c>
      <c r="F202" s="34" t="s">
        <v>80</v>
      </c>
      <c r="G202" s="34" t="s">
        <v>159</v>
      </c>
      <c r="H202" s="34" t="s">
        <v>157</v>
      </c>
      <c r="I202" s="34" t="s">
        <v>87</v>
      </c>
      <c r="J202" s="34" t="s">
        <v>92</v>
      </c>
      <c r="K202" s="34" t="s">
        <v>485</v>
      </c>
      <c r="L202" s="34" t="s">
        <v>176</v>
      </c>
      <c r="M202" s="34" t="s">
        <v>260</v>
      </c>
      <c r="N202" s="95">
        <v>0</v>
      </c>
      <c r="O202" s="95">
        <v>0</v>
      </c>
      <c r="P202" s="95" t="s">
        <v>333</v>
      </c>
      <c r="Q202" s="95">
        <v>0</v>
      </c>
      <c r="R202" s="95" t="s">
        <v>333</v>
      </c>
      <c r="S202" s="95">
        <v>0</v>
      </c>
      <c r="T202" s="34" t="s">
        <v>36</v>
      </c>
      <c r="U202" s="34" t="s">
        <v>333</v>
      </c>
      <c r="V202" s="34" t="s">
        <v>2</v>
      </c>
      <c r="W202" s="34" t="s">
        <v>333</v>
      </c>
      <c r="X202" s="34" t="s">
        <v>333</v>
      </c>
      <c r="Y202" s="34" t="s">
        <v>333</v>
      </c>
      <c r="Z202" s="34" t="s">
        <v>36</v>
      </c>
      <c r="AA202" s="34" t="s">
        <v>2</v>
      </c>
      <c r="AB202" s="96">
        <v>0</v>
      </c>
      <c r="AC202" s="34" t="s">
        <v>36</v>
      </c>
      <c r="AD202" s="34" t="s">
        <v>2</v>
      </c>
      <c r="AE202" s="96">
        <v>0</v>
      </c>
      <c r="AF202" s="97">
        <v>10</v>
      </c>
      <c r="AG202" s="98">
        <v>0</v>
      </c>
      <c r="AH202" s="97">
        <v>0</v>
      </c>
      <c r="AI202" s="98" t="s">
        <v>333</v>
      </c>
      <c r="AJ202" s="97">
        <v>0</v>
      </c>
      <c r="AK202" s="97">
        <v>0</v>
      </c>
      <c r="AL202" s="97" t="s">
        <v>95</v>
      </c>
      <c r="AM202" s="96">
        <v>0</v>
      </c>
      <c r="AN202" s="96">
        <v>0</v>
      </c>
      <c r="AO202" s="99" t="s">
        <v>333</v>
      </c>
      <c r="AP202" s="99">
        <v>0</v>
      </c>
      <c r="AQ202" s="99" t="s">
        <v>333</v>
      </c>
      <c r="AR202" s="99">
        <v>0</v>
      </c>
      <c r="AS202" s="99">
        <v>0</v>
      </c>
      <c r="AT202" s="100" t="s">
        <v>99</v>
      </c>
      <c r="AU202" s="99">
        <v>0</v>
      </c>
      <c r="AV202" s="99">
        <v>0</v>
      </c>
      <c r="AW202" s="99">
        <v>0</v>
      </c>
      <c r="AX202" s="99">
        <v>0</v>
      </c>
      <c r="AY202" s="99">
        <v>0</v>
      </c>
      <c r="AZ202" s="99">
        <v>0</v>
      </c>
      <c r="BA202" s="101">
        <v>0</v>
      </c>
      <c r="BB202" s="101">
        <v>0</v>
      </c>
      <c r="BC202" s="102">
        <v>0</v>
      </c>
      <c r="BD202" s="102">
        <v>0</v>
      </c>
      <c r="BE202" s="97">
        <v>0</v>
      </c>
      <c r="BF202" s="97">
        <v>0</v>
      </c>
      <c r="BG202" s="96">
        <v>1.2690355329949239</v>
      </c>
      <c r="BH202" s="96">
        <v>1.2690355329949239</v>
      </c>
      <c r="BI202" s="97" t="s">
        <v>333</v>
      </c>
      <c r="CF202" s="42" t="s">
        <v>220</v>
      </c>
      <c r="CG202" s="42" t="s">
        <v>248</v>
      </c>
      <c r="CH202" t="s">
        <v>313</v>
      </c>
      <c r="CK202" s="15" t="s">
        <v>247</v>
      </c>
      <c r="CL202" s="15" t="s">
        <v>246</v>
      </c>
      <c r="CM202" s="15" t="s">
        <v>4</v>
      </c>
      <c r="CN202" s="35"/>
      <c r="CO202" s="15" t="s">
        <v>245</v>
      </c>
      <c r="CP202" s="15" t="s">
        <v>209</v>
      </c>
      <c r="CQ202" s="35"/>
      <c r="CR202" s="35"/>
      <c r="CS202" s="35"/>
      <c r="CT202" s="35"/>
      <c r="CU202" s="35"/>
      <c r="CV202" s="35"/>
      <c r="CW202" s="35"/>
      <c r="CX202" s="49"/>
      <c r="CY202" s="49"/>
    </row>
    <row r="203" spans="2:103" x14ac:dyDescent="0.35">
      <c r="B203" s="34">
        <v>201</v>
      </c>
      <c r="C203" s="34">
        <v>2023</v>
      </c>
      <c r="D203" s="34" t="s">
        <v>111</v>
      </c>
      <c r="E203" s="34">
        <v>25</v>
      </c>
      <c r="F203" s="34" t="s">
        <v>78</v>
      </c>
      <c r="G203" s="34" t="s">
        <v>158</v>
      </c>
      <c r="H203" s="34" t="s">
        <v>157</v>
      </c>
      <c r="I203" s="34" t="s">
        <v>84</v>
      </c>
      <c r="J203" s="34" t="s">
        <v>91</v>
      </c>
      <c r="K203" s="34" t="s">
        <v>332</v>
      </c>
      <c r="L203" s="34" t="s">
        <v>174</v>
      </c>
      <c r="M203" s="34" t="s">
        <v>260</v>
      </c>
      <c r="N203" s="95">
        <v>0.29166666666666669</v>
      </c>
      <c r="O203" s="95">
        <v>0.3125</v>
      </c>
      <c r="P203" s="95" t="s">
        <v>60</v>
      </c>
      <c r="Q203" s="95">
        <v>0.85416666666666663</v>
      </c>
      <c r="R203" s="95" t="s">
        <v>73</v>
      </c>
      <c r="S203" s="95">
        <v>0.89583333333333337</v>
      </c>
      <c r="T203" s="34" t="s">
        <v>31</v>
      </c>
      <c r="U203" s="34" t="s">
        <v>49</v>
      </c>
      <c r="V203" s="34" t="s">
        <v>45</v>
      </c>
      <c r="W203" s="34" t="s">
        <v>333</v>
      </c>
      <c r="X203" s="34" t="s">
        <v>333</v>
      </c>
      <c r="Y203" s="34" t="s">
        <v>333</v>
      </c>
      <c r="Z203" s="34" t="s">
        <v>25</v>
      </c>
      <c r="AA203" s="34" t="s">
        <v>43</v>
      </c>
      <c r="AB203" s="96">
        <v>1.2690355329949239</v>
      </c>
      <c r="AC203" s="34" t="s">
        <v>27</v>
      </c>
      <c r="AD203" s="34" t="s">
        <v>44</v>
      </c>
      <c r="AE203" s="96">
        <v>1.2690355329949239</v>
      </c>
      <c r="AF203" s="97">
        <v>13</v>
      </c>
      <c r="AG203" s="98">
        <v>0</v>
      </c>
      <c r="AH203" s="97">
        <v>0</v>
      </c>
      <c r="AI203" s="98" t="s">
        <v>333</v>
      </c>
      <c r="AJ203" s="97">
        <v>45.000000000000043</v>
      </c>
      <c r="AK203" s="97">
        <v>57.10659898477163</v>
      </c>
      <c r="AL203" s="97" t="s">
        <v>96</v>
      </c>
      <c r="AM203" s="96">
        <v>2.5380710659898478</v>
      </c>
      <c r="AN203" s="96">
        <v>0</v>
      </c>
      <c r="AO203" s="99" t="s">
        <v>333</v>
      </c>
      <c r="AP203" s="99">
        <v>0</v>
      </c>
      <c r="AQ203" s="99" t="s">
        <v>333</v>
      </c>
      <c r="AR203" s="99">
        <v>13.267499999999995</v>
      </c>
      <c r="AS203" s="99">
        <v>16.836928934010146</v>
      </c>
      <c r="AT203" s="100" t="s">
        <v>102</v>
      </c>
      <c r="AU203" s="99">
        <v>235.83733074999989</v>
      </c>
      <c r="AV203" s="99">
        <v>299.28595272842625</v>
      </c>
      <c r="AW203" s="99">
        <v>30.957499999999982</v>
      </c>
      <c r="AX203" s="99">
        <v>39.286167512690334</v>
      </c>
      <c r="AY203" s="99">
        <v>15.312500000000014</v>
      </c>
      <c r="AZ203" s="99">
        <v>19.432106598984792</v>
      </c>
      <c r="BA203" s="101">
        <v>833000</v>
      </c>
      <c r="BB203" s="101">
        <v>1057106.5989847716</v>
      </c>
      <c r="BC203" s="102">
        <v>1.7354166666666667E-2</v>
      </c>
      <c r="BD203" s="102">
        <v>2.2023054145516075E-2</v>
      </c>
      <c r="BE203" s="97">
        <v>0</v>
      </c>
      <c r="BF203" s="97">
        <v>0</v>
      </c>
      <c r="BG203" s="96">
        <v>1.2690355329949239</v>
      </c>
      <c r="BH203" s="96">
        <v>1.2690355329949239</v>
      </c>
      <c r="BI203" s="97" t="s">
        <v>333</v>
      </c>
      <c r="CF203" t="s">
        <v>155</v>
      </c>
      <c r="CG203"/>
      <c r="CH203" s="44">
        <v>1.2690355329949239</v>
      </c>
      <c r="CK203" s="13" t="s">
        <v>155</v>
      </c>
      <c r="CL203" s="13" t="s">
        <v>155</v>
      </c>
      <c r="CM203" s="17">
        <f t="shared" ref="CM203:CM241" si="21">IFERROR(GETPIVOTDATA("Colaboradores",$CF$202,"Modo_Principal_Grupo",$CK203,"Modo_Auxiliar_Grupo",IF(ISBLANK(CL203),"",CL203)),0)</f>
        <v>0</v>
      </c>
      <c r="CN203" s="34"/>
      <c r="CO203" s="13" t="s">
        <v>43</v>
      </c>
      <c r="CP203" s="17">
        <f t="shared" ref="CP203:CP209" si="22">SUMIFS($CM$203:$CM$241,$CK$203:$CK$241,$CO203)</f>
        <v>71.065989847715727</v>
      </c>
      <c r="CT203" s="34"/>
      <c r="CU203" s="34"/>
      <c r="CV203" s="34"/>
      <c r="CW203" s="34"/>
    </row>
    <row r="204" spans="2:103" x14ac:dyDescent="0.35">
      <c r="B204" s="34">
        <v>202</v>
      </c>
      <c r="C204" s="34">
        <v>2023</v>
      </c>
      <c r="D204" s="34" t="s">
        <v>110</v>
      </c>
      <c r="E204" s="34">
        <v>23</v>
      </c>
      <c r="F204" s="34" t="s">
        <v>78</v>
      </c>
      <c r="G204" s="34" t="s">
        <v>159</v>
      </c>
      <c r="H204" s="34" t="s">
        <v>157</v>
      </c>
      <c r="I204" s="34" t="s">
        <v>85</v>
      </c>
      <c r="J204" s="34" t="s">
        <v>91</v>
      </c>
      <c r="K204" s="34" t="s">
        <v>336</v>
      </c>
      <c r="L204" s="34" t="s">
        <v>176</v>
      </c>
      <c r="M204" s="34" t="s">
        <v>478</v>
      </c>
      <c r="N204" s="95">
        <v>0.29166666666666669</v>
      </c>
      <c r="O204" s="95">
        <v>0.375</v>
      </c>
      <c r="P204" s="95" t="s">
        <v>62</v>
      </c>
      <c r="Q204" s="95">
        <v>0.89583333333333337</v>
      </c>
      <c r="R204" s="95" t="s">
        <v>74</v>
      </c>
      <c r="S204" s="95">
        <v>0.95833333333333337</v>
      </c>
      <c r="T204" s="34" t="s">
        <v>34</v>
      </c>
      <c r="U204" s="34" t="s">
        <v>333</v>
      </c>
      <c r="V204" s="34" t="s">
        <v>43</v>
      </c>
      <c r="W204" s="34" t="s">
        <v>333</v>
      </c>
      <c r="X204" s="34" t="s">
        <v>333</v>
      </c>
      <c r="Y204" s="34" t="s">
        <v>333</v>
      </c>
      <c r="Z204" s="34" t="s">
        <v>34</v>
      </c>
      <c r="AA204" s="34" t="s">
        <v>43</v>
      </c>
      <c r="AB204" s="96">
        <v>0</v>
      </c>
      <c r="AC204" s="34" t="s">
        <v>34</v>
      </c>
      <c r="AD204" s="34" t="s">
        <v>43</v>
      </c>
      <c r="AE204" s="96">
        <v>0</v>
      </c>
      <c r="AF204" s="97">
        <v>12.5</v>
      </c>
      <c r="AG204" s="98">
        <v>0</v>
      </c>
      <c r="AH204" s="97">
        <v>0</v>
      </c>
      <c r="AI204" s="98" t="s">
        <v>333</v>
      </c>
      <c r="AJ204" s="97">
        <v>104.99999999999999</v>
      </c>
      <c r="AK204" s="97">
        <v>133.248730964467</v>
      </c>
      <c r="AL204" s="97" t="s">
        <v>97</v>
      </c>
      <c r="AM204" s="96">
        <v>2.5380710659898478</v>
      </c>
      <c r="AN204" s="96">
        <v>0</v>
      </c>
      <c r="AO204" s="99" t="s">
        <v>333</v>
      </c>
      <c r="AP204" s="99">
        <v>0</v>
      </c>
      <c r="AQ204" s="99" t="s">
        <v>333</v>
      </c>
      <c r="AR204" s="99">
        <v>20.284398999999993</v>
      </c>
      <c r="AS204" s="99">
        <v>25.741623096446691</v>
      </c>
      <c r="AT204" s="100" t="s">
        <v>103</v>
      </c>
      <c r="AU204" s="99">
        <v>194.9266069004637</v>
      </c>
      <c r="AV204" s="99">
        <v>247.36879048282196</v>
      </c>
      <c r="AW204" s="99">
        <v>24.008105096618351</v>
      </c>
      <c r="AX204" s="99">
        <v>30.467138447485219</v>
      </c>
      <c r="AY204" s="99">
        <v>35.729166666666664</v>
      </c>
      <c r="AZ204" s="99">
        <v>45.341582064297796</v>
      </c>
      <c r="BA204" s="101">
        <v>1470000</v>
      </c>
      <c r="BB204" s="101">
        <v>1865482.2335025382</v>
      </c>
      <c r="BC204" s="102">
        <v>3.0624999999999999E-2</v>
      </c>
      <c r="BD204" s="102">
        <v>3.8864213197969545E-2</v>
      </c>
      <c r="BE204" s="97">
        <v>0</v>
      </c>
      <c r="BF204" s="97">
        <v>0</v>
      </c>
      <c r="BG204" s="96">
        <v>1.2690355329949239</v>
      </c>
      <c r="BH204" s="96">
        <v>1.2690355329949239</v>
      </c>
      <c r="BI204" s="97" t="s">
        <v>333</v>
      </c>
      <c r="CF204"/>
      <c r="CG204"/>
      <c r="CH204" s="44">
        <v>1.2690355329949239</v>
      </c>
      <c r="CK204" s="13" t="s">
        <v>155</v>
      </c>
      <c r="CL204" s="13"/>
      <c r="CM204" s="17">
        <f t="shared" si="21"/>
        <v>1.2690355329949239</v>
      </c>
      <c r="CN204" s="34"/>
      <c r="CO204" s="13" t="s">
        <v>2</v>
      </c>
      <c r="CP204" s="17">
        <f t="shared" si="22"/>
        <v>97.715736040609102</v>
      </c>
      <c r="CT204" s="35"/>
      <c r="CU204" s="34"/>
      <c r="CV204" s="34"/>
      <c r="CW204" s="34"/>
    </row>
    <row r="205" spans="2:103" x14ac:dyDescent="0.35">
      <c r="B205" s="34">
        <v>203</v>
      </c>
      <c r="C205" s="34">
        <v>2023</v>
      </c>
      <c r="D205" s="34" t="s">
        <v>110</v>
      </c>
      <c r="E205" s="34">
        <v>28</v>
      </c>
      <c r="F205" s="34" t="s">
        <v>78</v>
      </c>
      <c r="G205" s="34" t="s">
        <v>159</v>
      </c>
      <c r="H205" s="34" t="s">
        <v>157</v>
      </c>
      <c r="I205" s="34" t="s">
        <v>86</v>
      </c>
      <c r="J205" s="34" t="s">
        <v>91</v>
      </c>
      <c r="K205" s="34" t="s">
        <v>332</v>
      </c>
      <c r="L205" s="34" t="s">
        <v>177</v>
      </c>
      <c r="M205" s="34" t="s">
        <v>260</v>
      </c>
      <c r="N205" s="95">
        <v>0</v>
      </c>
      <c r="O205" s="95">
        <v>0</v>
      </c>
      <c r="P205" s="95" t="s">
        <v>333</v>
      </c>
      <c r="Q205" s="95">
        <v>0</v>
      </c>
      <c r="R205" s="95" t="s">
        <v>333</v>
      </c>
      <c r="S205" s="95">
        <v>0</v>
      </c>
      <c r="T205" s="34" t="s">
        <v>36</v>
      </c>
      <c r="U205" s="34" t="s">
        <v>333</v>
      </c>
      <c r="V205" s="34" t="s">
        <v>2</v>
      </c>
      <c r="W205" s="34" t="s">
        <v>333</v>
      </c>
      <c r="X205" s="34" t="s">
        <v>333</v>
      </c>
      <c r="Y205" s="34" t="s">
        <v>333</v>
      </c>
      <c r="Z205" s="34" t="s">
        <v>41</v>
      </c>
      <c r="AA205" s="34" t="s">
        <v>43</v>
      </c>
      <c r="AB205" s="96">
        <v>1.2690355329949239</v>
      </c>
      <c r="AC205" s="34" t="s">
        <v>41</v>
      </c>
      <c r="AD205" s="34" t="s">
        <v>43</v>
      </c>
      <c r="AE205" s="96">
        <v>1.2690355329949239</v>
      </c>
      <c r="AF205" s="97">
        <v>9</v>
      </c>
      <c r="AG205" s="98">
        <v>0</v>
      </c>
      <c r="AH205" s="97">
        <v>0</v>
      </c>
      <c r="AI205" s="98" t="s">
        <v>333</v>
      </c>
      <c r="AJ205" s="97">
        <v>0</v>
      </c>
      <c r="AK205" s="97">
        <v>0</v>
      </c>
      <c r="AL205" s="97" t="s">
        <v>95</v>
      </c>
      <c r="AM205" s="96">
        <v>0</v>
      </c>
      <c r="AN205" s="96">
        <v>0</v>
      </c>
      <c r="AO205" s="99" t="s">
        <v>333</v>
      </c>
      <c r="AP205" s="99">
        <v>0</v>
      </c>
      <c r="AQ205" s="99" t="s">
        <v>333</v>
      </c>
      <c r="AR205" s="99">
        <v>0</v>
      </c>
      <c r="AS205" s="99">
        <v>0</v>
      </c>
      <c r="AT205" s="100" t="s">
        <v>99</v>
      </c>
      <c r="AU205" s="99">
        <v>0</v>
      </c>
      <c r="AV205" s="99">
        <v>0</v>
      </c>
      <c r="AW205" s="99">
        <v>0</v>
      </c>
      <c r="AX205" s="99">
        <v>0</v>
      </c>
      <c r="AY205" s="99">
        <v>0</v>
      </c>
      <c r="AZ205" s="99">
        <v>0</v>
      </c>
      <c r="BA205" s="101">
        <v>0</v>
      </c>
      <c r="BB205" s="101">
        <v>0</v>
      </c>
      <c r="BC205" s="102">
        <v>0</v>
      </c>
      <c r="BD205" s="102">
        <v>0</v>
      </c>
      <c r="BE205" s="97">
        <v>0</v>
      </c>
      <c r="BF205" s="97">
        <v>0</v>
      </c>
      <c r="BG205" s="96">
        <v>1.2690355329949239</v>
      </c>
      <c r="BH205" s="96">
        <v>1.2690355329949239</v>
      </c>
      <c r="BI205" s="97" t="s">
        <v>333</v>
      </c>
      <c r="CF205" t="s">
        <v>46</v>
      </c>
      <c r="CG205"/>
      <c r="CH205" s="44">
        <v>24.111675126903549</v>
      </c>
      <c r="CK205" s="13" t="s">
        <v>46</v>
      </c>
      <c r="CL205" s="13" t="s">
        <v>155</v>
      </c>
      <c r="CM205" s="17">
        <f t="shared" si="21"/>
        <v>0</v>
      </c>
      <c r="CN205" s="34"/>
      <c r="CO205" s="13" t="s">
        <v>44</v>
      </c>
      <c r="CP205" s="17">
        <f t="shared" si="22"/>
        <v>49.49238578680206</v>
      </c>
      <c r="CT205" s="34"/>
      <c r="CU205" s="34"/>
      <c r="CV205" s="34"/>
      <c r="CW205" s="34"/>
    </row>
    <row r="206" spans="2:103" x14ac:dyDescent="0.35">
      <c r="B206" s="34">
        <v>204</v>
      </c>
      <c r="C206" s="34">
        <v>2023</v>
      </c>
      <c r="D206" s="34" t="s">
        <v>111</v>
      </c>
      <c r="E206" s="34">
        <v>47</v>
      </c>
      <c r="F206" s="34" t="s">
        <v>80</v>
      </c>
      <c r="G206" s="34" t="s">
        <v>158</v>
      </c>
      <c r="H206" s="34" t="s">
        <v>157</v>
      </c>
      <c r="I206" s="34" t="s">
        <v>86</v>
      </c>
      <c r="J206" s="34" t="s">
        <v>93</v>
      </c>
      <c r="K206" s="34" t="s">
        <v>332</v>
      </c>
      <c r="L206" s="34" t="s">
        <v>175</v>
      </c>
      <c r="M206" s="34" t="s">
        <v>260</v>
      </c>
      <c r="N206" s="95">
        <v>0</v>
      </c>
      <c r="O206" s="95">
        <v>0</v>
      </c>
      <c r="P206" s="95" t="s">
        <v>333</v>
      </c>
      <c r="Q206" s="95">
        <v>0</v>
      </c>
      <c r="R206" s="95" t="s">
        <v>333</v>
      </c>
      <c r="S206" s="95">
        <v>0</v>
      </c>
      <c r="T206" s="34" t="s">
        <v>36</v>
      </c>
      <c r="U206" s="34" t="s">
        <v>333</v>
      </c>
      <c r="V206" s="34" t="s">
        <v>2</v>
      </c>
      <c r="W206" s="34" t="s">
        <v>333</v>
      </c>
      <c r="X206" s="34" t="s">
        <v>333</v>
      </c>
      <c r="Y206" s="34" t="s">
        <v>333</v>
      </c>
      <c r="Z206" s="34" t="s">
        <v>27</v>
      </c>
      <c r="AA206" s="34" t="s">
        <v>44</v>
      </c>
      <c r="AB206" s="96">
        <v>1.2690355329949239</v>
      </c>
      <c r="AC206" s="34" t="s">
        <v>27</v>
      </c>
      <c r="AD206" s="34" t="s">
        <v>44</v>
      </c>
      <c r="AE206" s="96">
        <v>1.2690355329949239</v>
      </c>
      <c r="AF206" s="97">
        <v>11.5</v>
      </c>
      <c r="AG206" s="98">
        <v>0</v>
      </c>
      <c r="AH206" s="97">
        <v>0</v>
      </c>
      <c r="AI206" s="98" t="s">
        <v>333</v>
      </c>
      <c r="AJ206" s="97">
        <v>0</v>
      </c>
      <c r="AK206" s="97">
        <v>0</v>
      </c>
      <c r="AL206" s="97" t="s">
        <v>95</v>
      </c>
      <c r="AM206" s="96">
        <v>0</v>
      </c>
      <c r="AN206" s="96">
        <v>0</v>
      </c>
      <c r="AO206" s="99" t="s">
        <v>333</v>
      </c>
      <c r="AP206" s="99">
        <v>0</v>
      </c>
      <c r="AQ206" s="99" t="s">
        <v>333</v>
      </c>
      <c r="AR206" s="99">
        <v>0</v>
      </c>
      <c r="AS206" s="99">
        <v>0</v>
      </c>
      <c r="AT206" s="100" t="s">
        <v>99</v>
      </c>
      <c r="AU206" s="99">
        <v>0</v>
      </c>
      <c r="AV206" s="99">
        <v>0</v>
      </c>
      <c r="AW206" s="99">
        <v>0</v>
      </c>
      <c r="AX206" s="99">
        <v>0</v>
      </c>
      <c r="AY206" s="99">
        <v>0</v>
      </c>
      <c r="AZ206" s="99">
        <v>0</v>
      </c>
      <c r="BA206" s="101">
        <v>0</v>
      </c>
      <c r="BB206" s="101">
        <v>0</v>
      </c>
      <c r="BC206" s="102">
        <v>0</v>
      </c>
      <c r="BD206" s="102">
        <v>0</v>
      </c>
      <c r="BE206" s="97">
        <v>0</v>
      </c>
      <c r="BF206" s="97">
        <v>0</v>
      </c>
      <c r="BG206" s="96">
        <v>1.2690355329949239</v>
      </c>
      <c r="BH206" s="96">
        <v>1.2690355329949239</v>
      </c>
      <c r="BI206" s="97" t="s">
        <v>333</v>
      </c>
      <c r="CF206"/>
      <c r="CG206"/>
      <c r="CH206" s="44">
        <v>24.111675126903549</v>
      </c>
      <c r="CK206" s="13" t="s">
        <v>46</v>
      </c>
      <c r="CL206" s="13" t="s">
        <v>46</v>
      </c>
      <c r="CM206" s="17">
        <f t="shared" si="21"/>
        <v>0</v>
      </c>
      <c r="CN206" s="34"/>
      <c r="CO206" s="13" t="s">
        <v>42</v>
      </c>
      <c r="CP206" s="17">
        <f t="shared" si="22"/>
        <v>0</v>
      </c>
      <c r="CT206" s="34"/>
      <c r="CU206" s="34"/>
      <c r="CV206" s="34"/>
      <c r="CW206" s="34"/>
    </row>
    <row r="207" spans="2:103" x14ac:dyDescent="0.35">
      <c r="B207" s="34">
        <v>205</v>
      </c>
      <c r="C207" s="34">
        <v>2023</v>
      </c>
      <c r="D207" s="34" t="s">
        <v>111</v>
      </c>
      <c r="E207" s="34">
        <v>50</v>
      </c>
      <c r="F207" s="34" t="s">
        <v>81</v>
      </c>
      <c r="G207" s="34" t="s">
        <v>159</v>
      </c>
      <c r="H207" s="34" t="s">
        <v>157</v>
      </c>
      <c r="I207" s="34" t="s">
        <v>87</v>
      </c>
      <c r="J207" s="34" t="s">
        <v>92</v>
      </c>
      <c r="K207" s="34" t="s">
        <v>332</v>
      </c>
      <c r="L207" s="34" t="s">
        <v>173</v>
      </c>
      <c r="M207" s="34" t="s">
        <v>260</v>
      </c>
      <c r="N207" s="95">
        <v>0</v>
      </c>
      <c r="O207" s="95">
        <v>0</v>
      </c>
      <c r="P207" s="95" t="s">
        <v>333</v>
      </c>
      <c r="Q207" s="95">
        <v>0</v>
      </c>
      <c r="R207" s="95" t="s">
        <v>333</v>
      </c>
      <c r="S207" s="95">
        <v>0</v>
      </c>
      <c r="T207" s="34" t="s">
        <v>36</v>
      </c>
      <c r="U207" s="34" t="s">
        <v>333</v>
      </c>
      <c r="V207" s="34" t="s">
        <v>2</v>
      </c>
      <c r="W207" s="34" t="s">
        <v>333</v>
      </c>
      <c r="X207" s="34" t="s">
        <v>333</v>
      </c>
      <c r="Y207" s="34" t="s">
        <v>333</v>
      </c>
      <c r="Z207" s="34" t="s">
        <v>36</v>
      </c>
      <c r="AA207" s="34" t="s">
        <v>2</v>
      </c>
      <c r="AB207" s="96">
        <v>0</v>
      </c>
      <c r="AC207" s="34" t="s">
        <v>36</v>
      </c>
      <c r="AD207" s="34" t="s">
        <v>2</v>
      </c>
      <c r="AE207" s="96">
        <v>0</v>
      </c>
      <c r="AF207" s="97">
        <v>10</v>
      </c>
      <c r="AG207" s="98">
        <v>0</v>
      </c>
      <c r="AH207" s="97">
        <v>0</v>
      </c>
      <c r="AI207" s="98" t="s">
        <v>333</v>
      </c>
      <c r="AJ207" s="97">
        <v>0</v>
      </c>
      <c r="AK207" s="97">
        <v>0</v>
      </c>
      <c r="AL207" s="97" t="s">
        <v>95</v>
      </c>
      <c r="AM207" s="96">
        <v>0</v>
      </c>
      <c r="AN207" s="96">
        <v>0</v>
      </c>
      <c r="AO207" s="99" t="s">
        <v>333</v>
      </c>
      <c r="AP207" s="99">
        <v>0</v>
      </c>
      <c r="AQ207" s="99" t="s">
        <v>333</v>
      </c>
      <c r="AR207" s="99">
        <v>0</v>
      </c>
      <c r="AS207" s="99">
        <v>0</v>
      </c>
      <c r="AT207" s="100" t="s">
        <v>99</v>
      </c>
      <c r="AU207" s="99">
        <v>0</v>
      </c>
      <c r="AV207" s="99">
        <v>0</v>
      </c>
      <c r="AW207" s="99">
        <v>0</v>
      </c>
      <c r="AX207" s="99">
        <v>0</v>
      </c>
      <c r="AY207" s="99">
        <v>0</v>
      </c>
      <c r="AZ207" s="99">
        <v>0</v>
      </c>
      <c r="BA207" s="101">
        <v>0</v>
      </c>
      <c r="BB207" s="101">
        <v>0</v>
      </c>
      <c r="BC207" s="102">
        <v>0</v>
      </c>
      <c r="BD207" s="102">
        <v>0</v>
      </c>
      <c r="BE207" s="97">
        <v>0</v>
      </c>
      <c r="BF207" s="97">
        <v>0</v>
      </c>
      <c r="BG207" s="96">
        <v>1.2690355329949239</v>
      </c>
      <c r="BH207" s="96">
        <v>1.2690355329949239</v>
      </c>
      <c r="BI207" s="97" t="s">
        <v>333</v>
      </c>
      <c r="CF207" t="s">
        <v>44</v>
      </c>
      <c r="CG207"/>
      <c r="CH207" s="44">
        <v>49.492385786802068</v>
      </c>
      <c r="CK207" s="13" t="s">
        <v>46</v>
      </c>
      <c r="CL207" s="13" t="s">
        <v>44</v>
      </c>
      <c r="CM207" s="17">
        <f t="shared" si="21"/>
        <v>0</v>
      </c>
      <c r="CN207" s="34"/>
      <c r="CO207" s="13" t="s">
        <v>46</v>
      </c>
      <c r="CP207" s="17">
        <f t="shared" si="22"/>
        <v>24.111675126903549</v>
      </c>
      <c r="CT207" s="34"/>
      <c r="CU207" s="34"/>
      <c r="CV207" s="34"/>
      <c r="CW207" s="34"/>
    </row>
    <row r="208" spans="2:103" x14ac:dyDescent="0.35">
      <c r="B208" s="34">
        <v>206</v>
      </c>
      <c r="C208" s="34">
        <v>2023</v>
      </c>
      <c r="D208" s="34" t="s">
        <v>111</v>
      </c>
      <c r="E208" s="34">
        <v>61</v>
      </c>
      <c r="F208" s="34" t="s">
        <v>82</v>
      </c>
      <c r="G208" s="34" t="s">
        <v>158</v>
      </c>
      <c r="H208" s="34" t="s">
        <v>157</v>
      </c>
      <c r="I208" s="34" t="s">
        <v>86</v>
      </c>
      <c r="J208" s="34" t="s">
        <v>93</v>
      </c>
      <c r="K208" s="34" t="s">
        <v>332</v>
      </c>
      <c r="L208" s="34" t="s">
        <v>185</v>
      </c>
      <c r="M208" s="34" t="s">
        <v>260</v>
      </c>
      <c r="N208" s="95">
        <v>0</v>
      </c>
      <c r="O208" s="95">
        <v>0</v>
      </c>
      <c r="P208" s="95" t="s">
        <v>333</v>
      </c>
      <c r="Q208" s="95">
        <v>0</v>
      </c>
      <c r="R208" s="95" t="s">
        <v>333</v>
      </c>
      <c r="S208" s="95">
        <v>0</v>
      </c>
      <c r="T208" s="34" t="s">
        <v>36</v>
      </c>
      <c r="U208" s="34" t="s">
        <v>333</v>
      </c>
      <c r="V208" s="34" t="s">
        <v>2</v>
      </c>
      <c r="W208" s="34" t="s">
        <v>333</v>
      </c>
      <c r="X208" s="34" t="s">
        <v>333</v>
      </c>
      <c r="Y208" s="34" t="s">
        <v>333</v>
      </c>
      <c r="Z208" s="34" t="s">
        <v>36</v>
      </c>
      <c r="AA208" s="34" t="s">
        <v>2</v>
      </c>
      <c r="AB208" s="96">
        <v>0</v>
      </c>
      <c r="AC208" s="34" t="s">
        <v>27</v>
      </c>
      <c r="AD208" s="34" t="s">
        <v>44</v>
      </c>
      <c r="AE208" s="96">
        <v>1.2690355329949239</v>
      </c>
      <c r="AF208" s="97">
        <v>12</v>
      </c>
      <c r="AG208" s="98">
        <v>0</v>
      </c>
      <c r="AH208" s="97">
        <v>0</v>
      </c>
      <c r="AI208" s="98" t="s">
        <v>333</v>
      </c>
      <c r="AJ208" s="97">
        <v>0</v>
      </c>
      <c r="AK208" s="97">
        <v>0</v>
      </c>
      <c r="AL208" s="97" t="s">
        <v>95</v>
      </c>
      <c r="AM208" s="96">
        <v>0</v>
      </c>
      <c r="AN208" s="96">
        <v>0</v>
      </c>
      <c r="AO208" s="99" t="s">
        <v>333</v>
      </c>
      <c r="AP208" s="99">
        <v>0</v>
      </c>
      <c r="AQ208" s="99" t="s">
        <v>333</v>
      </c>
      <c r="AR208" s="99">
        <v>0</v>
      </c>
      <c r="AS208" s="99">
        <v>0</v>
      </c>
      <c r="AT208" s="100" t="s">
        <v>99</v>
      </c>
      <c r="AU208" s="99">
        <v>0</v>
      </c>
      <c r="AV208" s="99">
        <v>0</v>
      </c>
      <c r="AW208" s="99">
        <v>0</v>
      </c>
      <c r="AX208" s="99">
        <v>0</v>
      </c>
      <c r="AY208" s="99">
        <v>0</v>
      </c>
      <c r="AZ208" s="99">
        <v>0</v>
      </c>
      <c r="BA208" s="101">
        <v>0</v>
      </c>
      <c r="BB208" s="101">
        <v>0</v>
      </c>
      <c r="BC208" s="102">
        <v>0</v>
      </c>
      <c r="BD208" s="102">
        <v>0</v>
      </c>
      <c r="BE208" s="97">
        <v>0</v>
      </c>
      <c r="BF208" s="97">
        <v>0</v>
      </c>
      <c r="BG208" s="96">
        <v>1.2690355329949239</v>
      </c>
      <c r="BH208" s="96">
        <v>1.2690355329949239</v>
      </c>
      <c r="BI208" s="97" t="s">
        <v>333</v>
      </c>
      <c r="CF208"/>
      <c r="CG208"/>
      <c r="CH208" s="44">
        <v>46.954314720812214</v>
      </c>
      <c r="CK208" s="13" t="s">
        <v>46</v>
      </c>
      <c r="CL208" s="13" t="s">
        <v>45</v>
      </c>
      <c r="CM208" s="17">
        <f t="shared" si="21"/>
        <v>0</v>
      </c>
      <c r="CN208" s="34"/>
      <c r="CO208" s="13" t="s">
        <v>45</v>
      </c>
      <c r="CP208" s="17">
        <f t="shared" si="22"/>
        <v>6.345177664974619</v>
      </c>
      <c r="CT208" s="34"/>
      <c r="CU208" s="34"/>
      <c r="CV208" s="34"/>
      <c r="CW208" s="34"/>
    </row>
    <row r="209" spans="2:101" x14ac:dyDescent="0.35">
      <c r="B209" s="34">
        <v>207</v>
      </c>
      <c r="C209" s="34">
        <v>2023</v>
      </c>
      <c r="D209" s="34" t="s">
        <v>111</v>
      </c>
      <c r="E209" s="34">
        <v>27</v>
      </c>
      <c r="F209" s="34" t="s">
        <v>78</v>
      </c>
      <c r="G209" s="34" t="s">
        <v>158</v>
      </c>
      <c r="H209" s="34" t="s">
        <v>157</v>
      </c>
      <c r="I209" s="34" t="s">
        <v>84</v>
      </c>
      <c r="J209" s="34" t="s">
        <v>90</v>
      </c>
      <c r="K209" s="34" t="s">
        <v>332</v>
      </c>
      <c r="L209" s="34" t="s">
        <v>178</v>
      </c>
      <c r="M209" s="34" t="s">
        <v>260</v>
      </c>
      <c r="N209" s="95">
        <v>0</v>
      </c>
      <c r="O209" s="95">
        <v>0</v>
      </c>
      <c r="P209" s="95" t="s">
        <v>333</v>
      </c>
      <c r="Q209" s="95">
        <v>0</v>
      </c>
      <c r="R209" s="95" t="s">
        <v>333</v>
      </c>
      <c r="S209" s="95">
        <v>0</v>
      </c>
      <c r="T209" s="34" t="s">
        <v>36</v>
      </c>
      <c r="U209" s="34" t="s">
        <v>333</v>
      </c>
      <c r="V209" s="34" t="s">
        <v>2</v>
      </c>
      <c r="W209" s="34" t="s">
        <v>333</v>
      </c>
      <c r="X209" s="34" t="s">
        <v>333</v>
      </c>
      <c r="Y209" s="34" t="s">
        <v>333</v>
      </c>
      <c r="Z209" s="34" t="s">
        <v>29</v>
      </c>
      <c r="AA209" s="34" t="s">
        <v>44</v>
      </c>
      <c r="AB209" s="96">
        <v>1.2690355329949239</v>
      </c>
      <c r="AC209" s="34" t="s">
        <v>29</v>
      </c>
      <c r="AD209" s="34" t="s">
        <v>44</v>
      </c>
      <c r="AE209" s="96">
        <v>1.2690355329949239</v>
      </c>
      <c r="AF209" s="97">
        <v>10.500000000000002</v>
      </c>
      <c r="AG209" s="98">
        <v>0</v>
      </c>
      <c r="AH209" s="97">
        <v>0</v>
      </c>
      <c r="AI209" s="98" t="s">
        <v>333</v>
      </c>
      <c r="AJ209" s="97">
        <v>0</v>
      </c>
      <c r="AK209" s="97">
        <v>0</v>
      </c>
      <c r="AL209" s="97" t="s">
        <v>95</v>
      </c>
      <c r="AM209" s="96">
        <v>0</v>
      </c>
      <c r="AN209" s="96">
        <v>0</v>
      </c>
      <c r="AO209" s="99" t="s">
        <v>333</v>
      </c>
      <c r="AP209" s="99">
        <v>0</v>
      </c>
      <c r="AQ209" s="99" t="s">
        <v>333</v>
      </c>
      <c r="AR209" s="99">
        <v>0</v>
      </c>
      <c r="AS209" s="99">
        <v>0</v>
      </c>
      <c r="AT209" s="100" t="s">
        <v>99</v>
      </c>
      <c r="AU209" s="99">
        <v>0</v>
      </c>
      <c r="AV209" s="99">
        <v>0</v>
      </c>
      <c r="AW209" s="99">
        <v>0</v>
      </c>
      <c r="AX209" s="99">
        <v>0</v>
      </c>
      <c r="AY209" s="99">
        <v>0</v>
      </c>
      <c r="AZ209" s="99">
        <v>0</v>
      </c>
      <c r="BA209" s="101">
        <v>0</v>
      </c>
      <c r="BB209" s="101">
        <v>0</v>
      </c>
      <c r="BC209" s="102">
        <v>0</v>
      </c>
      <c r="BD209" s="102">
        <v>0</v>
      </c>
      <c r="BE209" s="97">
        <v>0</v>
      </c>
      <c r="BF209" s="97">
        <v>0</v>
      </c>
      <c r="BG209" s="96">
        <v>1.2690355329949239</v>
      </c>
      <c r="BH209" s="96">
        <v>1.2690355329949239</v>
      </c>
      <c r="BI209" s="97" t="s">
        <v>333</v>
      </c>
      <c r="CF209"/>
      <c r="CG209" t="s">
        <v>46</v>
      </c>
      <c r="CH209" s="44">
        <v>1.2690355329949239</v>
      </c>
      <c r="CK209" s="13" t="s">
        <v>46</v>
      </c>
      <c r="CL209" s="13" t="s">
        <v>43</v>
      </c>
      <c r="CM209" s="17">
        <f t="shared" si="21"/>
        <v>0</v>
      </c>
      <c r="CN209" s="34"/>
      <c r="CO209" s="13" t="s">
        <v>155</v>
      </c>
      <c r="CP209" s="17">
        <f t="shared" si="22"/>
        <v>1.2690355329949239</v>
      </c>
      <c r="CT209" s="34"/>
      <c r="CU209" s="34"/>
      <c r="CV209" s="34"/>
      <c r="CW209" s="34"/>
    </row>
    <row r="210" spans="2:101" x14ac:dyDescent="0.35">
      <c r="CF210"/>
      <c r="CG210" t="s">
        <v>43</v>
      </c>
      <c r="CH210" s="44">
        <v>1.2690355329949239</v>
      </c>
      <c r="CK210" s="13" t="s">
        <v>46</v>
      </c>
      <c r="CL210" s="13" t="s">
        <v>42</v>
      </c>
      <c r="CM210" s="17">
        <f t="shared" si="21"/>
        <v>0</v>
      </c>
      <c r="CN210" s="34"/>
      <c r="CO210" s="34"/>
      <c r="CP210" s="34"/>
      <c r="CT210" s="34"/>
      <c r="CU210" s="34"/>
      <c r="CV210" s="34"/>
      <c r="CW210" s="34"/>
    </row>
    <row r="211" spans="2:101" x14ac:dyDescent="0.35">
      <c r="CF211" t="s">
        <v>45</v>
      </c>
      <c r="CG211"/>
      <c r="CH211" s="44">
        <v>6.345177664974619</v>
      </c>
      <c r="CK211" s="13" t="s">
        <v>46</v>
      </c>
      <c r="CL211" s="13"/>
      <c r="CM211" s="17">
        <f t="shared" si="21"/>
        <v>24.111675126903549</v>
      </c>
      <c r="CN211" s="34"/>
      <c r="CO211" s="18" t="s">
        <v>245</v>
      </c>
      <c r="CP211" s="18" t="s">
        <v>244</v>
      </c>
      <c r="CT211" s="34"/>
      <c r="CU211" s="34"/>
      <c r="CV211" s="34"/>
      <c r="CW211" s="34"/>
    </row>
    <row r="212" spans="2:101" x14ac:dyDescent="0.35">
      <c r="CF212"/>
      <c r="CG212"/>
      <c r="CH212" s="44">
        <v>6.345177664974619</v>
      </c>
      <c r="CK212" s="13" t="s">
        <v>44</v>
      </c>
      <c r="CL212" s="13" t="s">
        <v>155</v>
      </c>
      <c r="CM212" s="17">
        <f t="shared" si="21"/>
        <v>0</v>
      </c>
      <c r="CN212" s="34"/>
      <c r="CO212" s="13" t="str">
        <f>CO203</f>
        <v>Transporte Público</v>
      </c>
      <c r="CP212" s="17">
        <f t="shared" ref="CP212:CP218" si="23">SUMIFS($CM$203:$CM$241,$CL$203:$CL$241,$CO212)</f>
        <v>27.918781725888319</v>
      </c>
      <c r="CT212" s="34"/>
      <c r="CU212" s="34"/>
      <c r="CV212" s="34"/>
      <c r="CW212" s="34"/>
    </row>
    <row r="213" spans="2:101" x14ac:dyDescent="0.35">
      <c r="CF213" t="s">
        <v>2</v>
      </c>
      <c r="CG213"/>
      <c r="CH213" s="44">
        <v>97.715736040609102</v>
      </c>
      <c r="CK213" s="13" t="s">
        <v>44</v>
      </c>
      <c r="CL213" s="13" t="s">
        <v>46</v>
      </c>
      <c r="CM213" s="17">
        <f t="shared" si="21"/>
        <v>1.2690355329949239</v>
      </c>
      <c r="CN213" s="34"/>
      <c r="CO213" s="13" t="str">
        <f t="shared" ref="CO213:CO218" si="24">CO204</f>
        <v>Teletrabajo</v>
      </c>
      <c r="CP213" s="17">
        <f t="shared" si="23"/>
        <v>0</v>
      </c>
      <c r="CT213" s="34"/>
      <c r="CU213" s="34"/>
      <c r="CV213" s="34"/>
      <c r="CW213" s="34"/>
    </row>
    <row r="214" spans="2:101" x14ac:dyDescent="0.35">
      <c r="CF214"/>
      <c r="CG214"/>
      <c r="CH214" s="44">
        <v>97.715736040609102</v>
      </c>
      <c r="CK214" s="13" t="s">
        <v>44</v>
      </c>
      <c r="CL214" s="13" t="s">
        <v>44</v>
      </c>
      <c r="CM214" s="17">
        <f t="shared" si="21"/>
        <v>0</v>
      </c>
      <c r="CN214" s="34"/>
      <c r="CO214" s="13" t="str">
        <f t="shared" si="24"/>
        <v>Conductor Transporte Privado</v>
      </c>
      <c r="CP214" s="17">
        <f t="shared" si="23"/>
        <v>0</v>
      </c>
      <c r="CT214" s="34"/>
      <c r="CU214" s="34"/>
      <c r="CV214" s="34"/>
      <c r="CW214" s="34"/>
    </row>
    <row r="215" spans="2:101" x14ac:dyDescent="0.35">
      <c r="CF215" t="s">
        <v>43</v>
      </c>
      <c r="CG215"/>
      <c r="CH215" s="44">
        <v>71.065989847715727</v>
      </c>
      <c r="CK215" s="13" t="s">
        <v>44</v>
      </c>
      <c r="CL215" s="13" t="s">
        <v>45</v>
      </c>
      <c r="CM215" s="17">
        <f t="shared" si="21"/>
        <v>0</v>
      </c>
      <c r="CN215" s="34"/>
      <c r="CO215" s="13" t="str">
        <f t="shared" si="24"/>
        <v>Vehículo institucional</v>
      </c>
      <c r="CP215" s="17">
        <f t="shared" si="23"/>
        <v>1.2690355329949239</v>
      </c>
      <c r="CT215" s="34"/>
      <c r="CU215" s="34"/>
      <c r="CV215" s="34"/>
      <c r="CW215" s="34"/>
    </row>
    <row r="216" spans="2:101" x14ac:dyDescent="0.35">
      <c r="CF216"/>
      <c r="CG216"/>
      <c r="CH216" s="44">
        <v>29.187817258883243</v>
      </c>
      <c r="CK216" s="13" t="s">
        <v>44</v>
      </c>
      <c r="CL216" s="13" t="s">
        <v>43</v>
      </c>
      <c r="CM216" s="17">
        <f t="shared" si="21"/>
        <v>1.2690355329949239</v>
      </c>
      <c r="CN216" s="34"/>
      <c r="CO216" s="13" t="str">
        <f t="shared" si="24"/>
        <v>Bicicleta y patineta</v>
      </c>
      <c r="CP216" s="17">
        <f t="shared" si="23"/>
        <v>1.2690355329949239</v>
      </c>
      <c r="CT216" s="34"/>
      <c r="CU216" s="34"/>
      <c r="CV216" s="34"/>
      <c r="CW216" s="34"/>
    </row>
    <row r="217" spans="2:101" x14ac:dyDescent="0.35">
      <c r="CF217"/>
      <c r="CG217" t="s">
        <v>155</v>
      </c>
      <c r="CH217" s="44">
        <v>13.95939086294416</v>
      </c>
      <c r="CK217" s="13" t="s">
        <v>44</v>
      </c>
      <c r="CL217" s="13" t="s">
        <v>42</v>
      </c>
      <c r="CM217" s="17">
        <f t="shared" si="21"/>
        <v>0</v>
      </c>
      <c r="CN217" s="34"/>
      <c r="CO217" s="13" t="str">
        <f t="shared" si="24"/>
        <v>Pasajero Transporte Privado</v>
      </c>
      <c r="CP217" s="17">
        <f t="shared" si="23"/>
        <v>0</v>
      </c>
      <c r="CT217" s="34"/>
      <c r="CU217" s="34"/>
      <c r="CV217" s="34"/>
      <c r="CW217" s="34"/>
    </row>
    <row r="218" spans="2:101" x14ac:dyDescent="0.35">
      <c r="CF218"/>
      <c r="CG218" t="s">
        <v>44</v>
      </c>
      <c r="CH218" s="44">
        <v>0</v>
      </c>
      <c r="CK218" s="13" t="s">
        <v>44</v>
      </c>
      <c r="CL218" s="13"/>
      <c r="CM218" s="17">
        <f t="shared" si="21"/>
        <v>46.954314720812214</v>
      </c>
      <c r="CN218" s="34"/>
      <c r="CO218" s="13" t="str">
        <f t="shared" si="24"/>
        <v>A pie o silla de ruedas</v>
      </c>
      <c r="CP218" s="17">
        <f t="shared" si="23"/>
        <v>13.95939086294416</v>
      </c>
      <c r="CT218" s="34"/>
      <c r="CU218" s="34"/>
      <c r="CV218" s="34"/>
      <c r="CW218" s="34"/>
    </row>
    <row r="219" spans="2:101" x14ac:dyDescent="0.35">
      <c r="CF219"/>
      <c r="CG219" t="s">
        <v>43</v>
      </c>
      <c r="CH219" s="44">
        <v>26.649746192893396</v>
      </c>
      <c r="CK219" s="13" t="s">
        <v>45</v>
      </c>
      <c r="CL219" s="13" t="s">
        <v>155</v>
      </c>
      <c r="CM219" s="17">
        <f t="shared" si="21"/>
        <v>0</v>
      </c>
      <c r="CN219" s="34"/>
      <c r="CO219" s="13"/>
      <c r="CP219" s="17">
        <f>SUMIFS($CM$203:$CM$241,$CL$203:$CL$241,"")</f>
        <v>205.58375634517762</v>
      </c>
      <c r="CT219" s="34"/>
      <c r="CU219" s="34"/>
      <c r="CV219" s="34"/>
      <c r="CW219" s="34"/>
    </row>
    <row r="220" spans="2:101" x14ac:dyDescent="0.35">
      <c r="CF220"/>
      <c r="CG220" t="s">
        <v>42</v>
      </c>
      <c r="CH220" s="44">
        <v>1.2690355329949239</v>
      </c>
      <c r="CK220" s="13" t="s">
        <v>45</v>
      </c>
      <c r="CL220" s="13" t="s">
        <v>46</v>
      </c>
      <c r="CM220" s="17">
        <f t="shared" si="21"/>
        <v>0</v>
      </c>
      <c r="CN220" s="34"/>
      <c r="CO220" s="34"/>
      <c r="CP220" s="34"/>
      <c r="CT220" s="34"/>
      <c r="CU220" s="34"/>
      <c r="CV220" s="34"/>
      <c r="CW220" s="34"/>
    </row>
    <row r="221" spans="2:101" x14ac:dyDescent="0.35">
      <c r="CF221" t="s">
        <v>204</v>
      </c>
      <c r="CG221"/>
      <c r="CH221" s="44">
        <v>249.99999999999997</v>
      </c>
      <c r="CK221" s="13" t="s">
        <v>45</v>
      </c>
      <c r="CL221" s="13" t="s">
        <v>44</v>
      </c>
      <c r="CM221" s="17">
        <f t="shared" si="21"/>
        <v>0</v>
      </c>
      <c r="CN221" s="34"/>
      <c r="CO221" s="34"/>
      <c r="CP221" s="34"/>
      <c r="CT221" s="34"/>
      <c r="CU221" s="34"/>
      <c r="CV221" s="34"/>
      <c r="CW221" s="34"/>
    </row>
    <row r="222" spans="2:101" x14ac:dyDescent="0.35">
      <c r="CF222"/>
      <c r="CG222"/>
      <c r="CH222"/>
      <c r="CK222" s="13" t="s">
        <v>45</v>
      </c>
      <c r="CL222" s="13" t="s">
        <v>45</v>
      </c>
      <c r="CM222" s="17">
        <f t="shared" si="21"/>
        <v>0</v>
      </c>
      <c r="CN222" s="34"/>
      <c r="CO222" s="34"/>
      <c r="CP222" s="34"/>
      <c r="CT222" s="34"/>
      <c r="CU222" s="34"/>
      <c r="CV222" s="34"/>
      <c r="CW222" s="34"/>
    </row>
    <row r="223" spans="2:101" x14ac:dyDescent="0.35">
      <c r="CF223"/>
      <c r="CG223"/>
      <c r="CH223"/>
      <c r="CK223" s="13" t="s">
        <v>45</v>
      </c>
      <c r="CL223" s="13" t="s">
        <v>43</v>
      </c>
      <c r="CM223" s="17">
        <f t="shared" si="21"/>
        <v>0</v>
      </c>
      <c r="CN223" s="34"/>
      <c r="CO223" s="34"/>
      <c r="CP223" s="34"/>
      <c r="CT223" s="34"/>
      <c r="CU223" s="34"/>
      <c r="CV223" s="34"/>
      <c r="CW223" s="34"/>
    </row>
    <row r="224" spans="2:101" x14ac:dyDescent="0.35">
      <c r="CF224"/>
      <c r="CG224"/>
      <c r="CH224"/>
      <c r="CK224" s="13" t="s">
        <v>45</v>
      </c>
      <c r="CL224" s="13" t="s">
        <v>42</v>
      </c>
      <c r="CM224" s="17">
        <f t="shared" si="21"/>
        <v>0</v>
      </c>
      <c r="CN224" s="34"/>
      <c r="CU224" s="34"/>
      <c r="CV224" s="34"/>
      <c r="CW224" s="34"/>
    </row>
    <row r="225" spans="84:101" x14ac:dyDescent="0.35">
      <c r="CF225"/>
      <c r="CG225"/>
      <c r="CH225"/>
      <c r="CK225" s="13" t="s">
        <v>45</v>
      </c>
      <c r="CL225" s="13"/>
      <c r="CM225" s="17">
        <f t="shared" si="21"/>
        <v>6.345177664974619</v>
      </c>
      <c r="CN225" s="34"/>
      <c r="CU225" s="34"/>
      <c r="CV225" s="34"/>
      <c r="CW225" s="34"/>
    </row>
    <row r="226" spans="84:101" x14ac:dyDescent="0.35">
      <c r="CF226"/>
      <c r="CG226"/>
      <c r="CH226"/>
      <c r="CK226" s="13" t="s">
        <v>2</v>
      </c>
      <c r="CL226" s="13" t="s">
        <v>2</v>
      </c>
      <c r="CM226" s="17">
        <f>IFERROR(GETPIVOTDATA("Colaboradores",$CF$202,"Modo_Principal_Grupo",$CK226,"Modo_Auxiliar_Grupo",IF(ISBLANK(CL226),"",CL226)),0)</f>
        <v>0</v>
      </c>
      <c r="CN226" s="34"/>
      <c r="CU226" s="34"/>
      <c r="CV226" s="34"/>
      <c r="CW226" s="34"/>
    </row>
    <row r="227" spans="84:101" x14ac:dyDescent="0.35">
      <c r="CF227"/>
      <c r="CG227"/>
      <c r="CH227"/>
      <c r="CK227" s="13" t="s">
        <v>2</v>
      </c>
      <c r="CL227" s="13"/>
      <c r="CM227" s="17">
        <f t="shared" si="21"/>
        <v>97.715736040609102</v>
      </c>
      <c r="CN227" s="34"/>
      <c r="CU227" s="34"/>
      <c r="CV227" s="34"/>
      <c r="CW227" s="34"/>
    </row>
    <row r="228" spans="84:101" x14ac:dyDescent="0.35">
      <c r="CF228"/>
      <c r="CG228"/>
      <c r="CH228"/>
      <c r="CK228" s="13" t="s">
        <v>43</v>
      </c>
      <c r="CL228" s="13" t="s">
        <v>155</v>
      </c>
      <c r="CM228" s="17">
        <f t="shared" si="21"/>
        <v>13.95939086294416</v>
      </c>
      <c r="CN228" s="34"/>
      <c r="CU228" s="34"/>
      <c r="CV228" s="34"/>
      <c r="CW228" s="34"/>
    </row>
    <row r="229" spans="84:101" x14ac:dyDescent="0.35">
      <c r="CF229"/>
      <c r="CG229"/>
      <c r="CH229"/>
      <c r="CK229" s="13" t="s">
        <v>43</v>
      </c>
      <c r="CL229" s="13" t="s">
        <v>46</v>
      </c>
      <c r="CM229" s="17">
        <f t="shared" si="21"/>
        <v>0</v>
      </c>
      <c r="CN229" s="34"/>
      <c r="CU229" s="34"/>
      <c r="CV229" s="34"/>
      <c r="CW229" s="34"/>
    </row>
    <row r="230" spans="84:101" x14ac:dyDescent="0.35">
      <c r="CF230" s="34"/>
      <c r="CG230" s="34"/>
      <c r="CH230" s="34"/>
      <c r="CI230" s="34"/>
      <c r="CK230" s="13" t="s">
        <v>43</v>
      </c>
      <c r="CL230" s="13" t="s">
        <v>44</v>
      </c>
      <c r="CM230" s="17">
        <f t="shared" si="21"/>
        <v>0</v>
      </c>
      <c r="CN230" s="34"/>
      <c r="CU230" s="34"/>
      <c r="CV230" s="34"/>
      <c r="CW230" s="34"/>
    </row>
    <row r="231" spans="84:101" x14ac:dyDescent="0.35">
      <c r="CF231" s="35"/>
      <c r="CG231" s="35"/>
      <c r="CH231" s="35"/>
      <c r="CI231" s="35"/>
      <c r="CJ231" s="49"/>
      <c r="CK231" s="14" t="s">
        <v>43</v>
      </c>
      <c r="CL231" s="14" t="s">
        <v>45</v>
      </c>
      <c r="CM231" s="48">
        <f t="shared" si="21"/>
        <v>0</v>
      </c>
      <c r="CN231" s="35"/>
      <c r="CO231" s="49"/>
      <c r="CP231" s="49"/>
      <c r="CQ231" s="49"/>
      <c r="CR231" s="49"/>
      <c r="CS231" s="49"/>
      <c r="CT231" s="49"/>
      <c r="CU231" s="35"/>
      <c r="CV231" s="35"/>
      <c r="CW231" s="35"/>
    </row>
    <row r="232" spans="84:101" x14ac:dyDescent="0.35">
      <c r="CF232" s="34"/>
      <c r="CG232" s="34"/>
      <c r="CH232" s="34"/>
      <c r="CI232" s="34"/>
      <c r="CK232" s="13" t="s">
        <v>43</v>
      </c>
      <c r="CL232" s="13" t="s">
        <v>43</v>
      </c>
      <c r="CM232" s="17">
        <f t="shared" si="21"/>
        <v>26.649746192893396</v>
      </c>
      <c r="CN232" s="34"/>
      <c r="CO232" s="34"/>
      <c r="CP232" s="34"/>
      <c r="CU232" s="34"/>
      <c r="CV232" s="34"/>
      <c r="CW232" s="34"/>
    </row>
    <row r="233" spans="84:101" x14ac:dyDescent="0.35">
      <c r="CF233" s="34"/>
      <c r="CG233" s="34"/>
      <c r="CH233" s="34"/>
      <c r="CI233" s="34"/>
      <c r="CK233" s="13" t="s">
        <v>43</v>
      </c>
      <c r="CL233" s="13" t="s">
        <v>42</v>
      </c>
      <c r="CM233" s="17">
        <f t="shared" si="21"/>
        <v>1.2690355329949239</v>
      </c>
      <c r="CN233" s="34"/>
      <c r="CO233" s="34"/>
      <c r="CP233" s="34"/>
      <c r="CU233" s="34"/>
      <c r="CV233" s="34"/>
      <c r="CW233" s="34"/>
    </row>
    <row r="234" spans="84:101" x14ac:dyDescent="0.35">
      <c r="CF234" s="34"/>
      <c r="CG234" s="34"/>
      <c r="CH234" s="34"/>
      <c r="CI234" s="34"/>
      <c r="CK234" s="13" t="s">
        <v>43</v>
      </c>
      <c r="CL234" s="13"/>
      <c r="CM234" s="17">
        <f t="shared" si="21"/>
        <v>29.187817258883243</v>
      </c>
      <c r="CN234" s="34"/>
      <c r="CO234" s="34"/>
      <c r="CP234" s="34"/>
      <c r="CU234" s="34"/>
      <c r="CV234" s="34"/>
      <c r="CW234" s="34"/>
    </row>
    <row r="235" spans="84:101" x14ac:dyDescent="0.35">
      <c r="CF235" s="34"/>
      <c r="CG235" s="34"/>
      <c r="CH235" s="34"/>
      <c r="CI235" s="34"/>
      <c r="CK235" s="13" t="s">
        <v>42</v>
      </c>
      <c r="CL235" s="13" t="s">
        <v>155</v>
      </c>
      <c r="CM235" s="17">
        <f t="shared" si="21"/>
        <v>0</v>
      </c>
      <c r="CN235" s="34"/>
      <c r="CO235" s="34"/>
      <c r="CP235" s="34"/>
      <c r="CU235" s="34"/>
      <c r="CV235" s="34"/>
      <c r="CW235" s="34"/>
    </row>
    <row r="236" spans="84:101" x14ac:dyDescent="0.35">
      <c r="CF236" s="34"/>
      <c r="CG236" s="34"/>
      <c r="CH236" s="34"/>
      <c r="CI236" s="34"/>
      <c r="CK236" s="13" t="s">
        <v>42</v>
      </c>
      <c r="CL236" s="13" t="s">
        <v>46</v>
      </c>
      <c r="CM236" s="17">
        <f t="shared" si="21"/>
        <v>0</v>
      </c>
      <c r="CN236" s="34"/>
      <c r="CO236" s="34"/>
      <c r="CP236" s="34"/>
      <c r="CU236" s="34"/>
      <c r="CV236" s="34"/>
      <c r="CW236" s="34"/>
    </row>
    <row r="237" spans="84:101" x14ac:dyDescent="0.35">
      <c r="CF237" s="34"/>
      <c r="CG237" s="34"/>
      <c r="CH237" s="34"/>
      <c r="CI237" s="34"/>
      <c r="CK237" s="13" t="s">
        <v>42</v>
      </c>
      <c r="CL237" s="13" t="s">
        <v>44</v>
      </c>
      <c r="CM237" s="17">
        <f t="shared" si="21"/>
        <v>0</v>
      </c>
      <c r="CN237" s="34"/>
      <c r="CO237" s="34"/>
      <c r="CP237" s="34"/>
      <c r="CU237" s="34"/>
      <c r="CV237" s="34"/>
      <c r="CW237" s="34"/>
    </row>
    <row r="238" spans="84:101" x14ac:dyDescent="0.35">
      <c r="CF238" s="34"/>
      <c r="CG238" s="34"/>
      <c r="CH238" s="34"/>
      <c r="CI238" s="34"/>
      <c r="CK238" s="13" t="s">
        <v>42</v>
      </c>
      <c r="CL238" s="13" t="s">
        <v>45</v>
      </c>
      <c r="CM238" s="17">
        <f t="shared" si="21"/>
        <v>0</v>
      </c>
      <c r="CN238" s="34"/>
      <c r="CO238" s="34"/>
      <c r="CP238" s="34"/>
      <c r="CU238" s="34"/>
      <c r="CV238" s="34"/>
      <c r="CW238" s="34"/>
    </row>
    <row r="239" spans="84:101" x14ac:dyDescent="0.35">
      <c r="CF239" s="34"/>
      <c r="CG239" s="34"/>
      <c r="CH239" s="34"/>
      <c r="CI239" s="34"/>
      <c r="CK239" s="13" t="s">
        <v>42</v>
      </c>
      <c r="CL239" s="13" t="s">
        <v>43</v>
      </c>
      <c r="CM239" s="17">
        <f t="shared" si="21"/>
        <v>0</v>
      </c>
      <c r="CN239" s="34"/>
      <c r="CO239" s="34"/>
      <c r="CP239" s="34"/>
      <c r="CU239" s="34"/>
      <c r="CV239" s="34"/>
      <c r="CW239" s="34"/>
    </row>
    <row r="240" spans="84:101" x14ac:dyDescent="0.35">
      <c r="CF240" s="34"/>
      <c r="CG240" s="34"/>
      <c r="CH240" s="34"/>
      <c r="CI240" s="34"/>
      <c r="CK240" s="13" t="s">
        <v>42</v>
      </c>
      <c r="CL240" s="13" t="s">
        <v>42</v>
      </c>
      <c r="CM240" s="17">
        <f t="shared" si="21"/>
        <v>0</v>
      </c>
      <c r="CN240" s="34"/>
      <c r="CO240" s="34"/>
      <c r="CP240" s="34"/>
      <c r="CU240" s="34"/>
      <c r="CV240" s="34"/>
      <c r="CW240" s="34"/>
    </row>
    <row r="241" spans="80:101" x14ac:dyDescent="0.35">
      <c r="CF241" s="34"/>
      <c r="CG241" s="34"/>
      <c r="CH241" s="34"/>
      <c r="CI241" s="34"/>
      <c r="CK241" s="13" t="s">
        <v>42</v>
      </c>
      <c r="CL241" s="13"/>
      <c r="CM241" s="17">
        <f t="shared" si="21"/>
        <v>0</v>
      </c>
      <c r="CN241" s="34"/>
      <c r="CO241" s="34"/>
      <c r="CP241" s="34"/>
      <c r="CU241" s="34"/>
      <c r="CV241" s="34"/>
      <c r="CW241" s="34"/>
    </row>
    <row r="242" spans="80:101" x14ac:dyDescent="0.35">
      <c r="CG242"/>
      <c r="CH242"/>
      <c r="CI242"/>
      <c r="CU242" s="34"/>
      <c r="CV242" s="34"/>
      <c r="CW242" s="34"/>
    </row>
    <row r="243" spans="80:101" x14ac:dyDescent="0.35">
      <c r="CF243" s="42" t="s">
        <v>210</v>
      </c>
      <c r="CG243" t="s">
        <v>227</v>
      </c>
      <c r="CH243" t="s">
        <v>313</v>
      </c>
      <c r="CI243" t="s">
        <v>226</v>
      </c>
      <c r="CJ243" s="34"/>
      <c r="CK243" s="18" t="s">
        <v>243</v>
      </c>
      <c r="CL243" s="18" t="s">
        <v>209</v>
      </c>
      <c r="CM243" s="18" t="s">
        <v>242</v>
      </c>
      <c r="CN243" s="18" t="s">
        <v>241</v>
      </c>
      <c r="CO243" s="18" t="s">
        <v>240</v>
      </c>
      <c r="CP243" s="18" t="s">
        <v>239</v>
      </c>
      <c r="CQ243" s="34"/>
      <c r="CU243" s="34"/>
      <c r="CV243" s="34"/>
      <c r="CW243" s="34"/>
    </row>
    <row r="244" spans="80:101" x14ac:dyDescent="0.35">
      <c r="CF244" t="s">
        <v>155</v>
      </c>
      <c r="CG244" s="44">
        <v>0</v>
      </c>
      <c r="CH244" s="44">
        <v>1.2690355329949239</v>
      </c>
      <c r="CI244" s="44">
        <v>0</v>
      </c>
      <c r="CJ244" s="34"/>
      <c r="CK244" s="13" t="s">
        <v>25</v>
      </c>
      <c r="CL244" s="13" t="s">
        <v>25</v>
      </c>
      <c r="CM244" s="17">
        <f t="shared" ref="CM244:CM262" si="25">IFERROR(GETPIVOTDATA("Suma de Colaboradores",$CF$264,"Modo_Anterior",CL244),0)</f>
        <v>82.487309644670063</v>
      </c>
      <c r="CN244" s="17">
        <f t="shared" ref="CN244:CN262" si="26">IFERROR(GETPIVOTDATA("Suma de Colaboradores",$CF$243,"Modo_Principal",CL244),0)</f>
        <v>53.299492385786849</v>
      </c>
      <c r="CO244" s="17">
        <f t="shared" ref="CO244:CO262" si="27">IFERROR(GETPIVOTDATA("Suma de Colaboradores",$CF$288,"Modo_Futuro",CL244),0)</f>
        <v>68.527918781725944</v>
      </c>
      <c r="CP244" s="17">
        <f t="shared" ref="CP244:CP262" si="28">SUM(CM244:CO244)</f>
        <v>204.31472081218283</v>
      </c>
      <c r="CQ244" s="34"/>
      <c r="CU244" s="34"/>
      <c r="CV244" s="34"/>
      <c r="CW244" s="34"/>
    </row>
    <row r="245" spans="80:101" x14ac:dyDescent="0.35">
      <c r="CF245" t="s">
        <v>27</v>
      </c>
      <c r="CG245" s="44">
        <v>3.8071065989847717</v>
      </c>
      <c r="CH245" s="44">
        <v>16.497461928934008</v>
      </c>
      <c r="CI245" s="44">
        <v>0</v>
      </c>
      <c r="CJ245" s="34"/>
      <c r="CK245" s="13" t="s">
        <v>2</v>
      </c>
      <c r="CL245" s="13" t="s">
        <v>36</v>
      </c>
      <c r="CM245" s="17">
        <f t="shared" si="25"/>
        <v>26.649746192893396</v>
      </c>
      <c r="CN245" s="17">
        <f t="shared" si="26"/>
        <v>97.715736040609102</v>
      </c>
      <c r="CO245" s="17">
        <f t="shared" si="27"/>
        <v>24.111675126903549</v>
      </c>
      <c r="CP245" s="17">
        <f t="shared" si="28"/>
        <v>148.47715736040604</v>
      </c>
      <c r="CQ245" s="34"/>
      <c r="CU245" s="34"/>
      <c r="CV245" s="34"/>
      <c r="CW245" s="34"/>
    </row>
    <row r="246" spans="80:101" x14ac:dyDescent="0.35">
      <c r="CB246"/>
      <c r="CC246"/>
      <c r="CD246"/>
      <c r="CF246" t="s">
        <v>31</v>
      </c>
      <c r="CG246" s="44">
        <v>5.0761421319796955</v>
      </c>
      <c r="CH246" s="44">
        <v>6.345177664974619</v>
      </c>
      <c r="CI246" s="44">
        <v>6.345177664974619</v>
      </c>
      <c r="CJ246" s="34"/>
      <c r="CK246" s="13" t="s">
        <v>33</v>
      </c>
      <c r="CL246" s="13" t="s">
        <v>33</v>
      </c>
      <c r="CM246" s="17">
        <f t="shared" si="25"/>
        <v>31.72588832487309</v>
      </c>
      <c r="CN246" s="17">
        <f t="shared" si="26"/>
        <v>19.035532994923855</v>
      </c>
      <c r="CO246" s="17">
        <f t="shared" si="27"/>
        <v>32.994923857868017</v>
      </c>
      <c r="CP246" s="17">
        <f t="shared" si="28"/>
        <v>83.756345177664969</v>
      </c>
      <c r="CQ246" s="34"/>
      <c r="CU246" s="34"/>
      <c r="CV246" s="34"/>
      <c r="CW246" s="34"/>
    </row>
    <row r="247" spans="80:101" x14ac:dyDescent="0.35">
      <c r="CB247"/>
      <c r="CC247"/>
      <c r="CD247"/>
      <c r="CF247" t="s">
        <v>33</v>
      </c>
      <c r="CG247" s="44">
        <v>5.0761421319796955</v>
      </c>
      <c r="CH247" s="44">
        <v>19.035532994923855</v>
      </c>
      <c r="CI247" s="44">
        <v>2.5380710659898478</v>
      </c>
      <c r="CJ247" s="34"/>
      <c r="CK247" s="13" t="s">
        <v>238</v>
      </c>
      <c r="CL247" s="13" t="s">
        <v>28</v>
      </c>
      <c r="CM247" s="17">
        <f t="shared" si="25"/>
        <v>16.497461928934008</v>
      </c>
      <c r="CN247" s="17">
        <f t="shared" si="26"/>
        <v>10.152284263959389</v>
      </c>
      <c r="CO247" s="17">
        <f t="shared" si="27"/>
        <v>11.421319796954313</v>
      </c>
      <c r="CP247" s="17">
        <f t="shared" si="28"/>
        <v>38.07106598984771</v>
      </c>
      <c r="CQ247" s="34"/>
      <c r="CU247" s="34"/>
      <c r="CV247" s="34"/>
      <c r="CW247" s="34"/>
    </row>
    <row r="248" spans="80:101" x14ac:dyDescent="0.35">
      <c r="CB248"/>
      <c r="CC248"/>
      <c r="CD248"/>
      <c r="CF248" t="s">
        <v>34</v>
      </c>
      <c r="CG248" s="44">
        <v>0</v>
      </c>
      <c r="CH248" s="44">
        <v>5.0761421319796955</v>
      </c>
      <c r="CI248" s="44">
        <v>0</v>
      </c>
      <c r="CJ248" s="34"/>
      <c r="CK248" s="13" t="s">
        <v>236</v>
      </c>
      <c r="CL248" s="13" t="s">
        <v>27</v>
      </c>
      <c r="CM248" s="17">
        <f t="shared" si="25"/>
        <v>27.918781725888319</v>
      </c>
      <c r="CN248" s="17">
        <f t="shared" si="26"/>
        <v>16.497461928934008</v>
      </c>
      <c r="CO248" s="17">
        <f t="shared" si="27"/>
        <v>41.878172588832506</v>
      </c>
      <c r="CP248" s="17">
        <f t="shared" si="28"/>
        <v>86.294416243654837</v>
      </c>
      <c r="CQ248" s="34"/>
      <c r="CU248" s="34"/>
      <c r="CV248" s="34"/>
      <c r="CW248" s="34"/>
    </row>
    <row r="249" spans="80:101" x14ac:dyDescent="0.35">
      <c r="CB249"/>
      <c r="CC249"/>
      <c r="CD249"/>
      <c r="CF249" t="s">
        <v>29</v>
      </c>
      <c r="CG249" s="44">
        <v>7.6142131979695424</v>
      </c>
      <c r="CH249" s="44">
        <v>32.994923857868017</v>
      </c>
      <c r="CI249" s="44">
        <v>2.5380710659898478</v>
      </c>
      <c r="CJ249" s="34"/>
      <c r="CK249" s="13" t="s">
        <v>237</v>
      </c>
      <c r="CL249" s="14" t="s">
        <v>29</v>
      </c>
      <c r="CM249" s="17">
        <f t="shared" si="25"/>
        <v>29.187817258883243</v>
      </c>
      <c r="CN249" s="17">
        <f t="shared" si="26"/>
        <v>32.994923857868017</v>
      </c>
      <c r="CO249" s="17">
        <f t="shared" si="27"/>
        <v>39.340101522842652</v>
      </c>
      <c r="CP249" s="17">
        <f t="shared" si="28"/>
        <v>101.5228426395939</v>
      </c>
      <c r="CQ249" s="34"/>
      <c r="CU249" s="34"/>
      <c r="CV249" s="34"/>
      <c r="CW249" s="34"/>
    </row>
    <row r="250" spans="80:101" x14ac:dyDescent="0.35">
      <c r="CB250"/>
      <c r="CC250"/>
      <c r="CD250"/>
      <c r="CF250" t="s">
        <v>28</v>
      </c>
      <c r="CG250" s="44">
        <v>2.5380710659898478</v>
      </c>
      <c r="CH250" s="44">
        <v>10.152284263959389</v>
      </c>
      <c r="CI250" s="44">
        <v>3.8071065989847717</v>
      </c>
      <c r="CJ250" s="34"/>
      <c r="CK250" s="13" t="s">
        <v>39</v>
      </c>
      <c r="CL250" s="13" t="s">
        <v>39</v>
      </c>
      <c r="CM250" s="17">
        <f t="shared" si="25"/>
        <v>0</v>
      </c>
      <c r="CN250" s="17">
        <f t="shared" si="26"/>
        <v>0</v>
      </c>
      <c r="CO250" s="17">
        <f t="shared" si="27"/>
        <v>1.2690355329949239</v>
      </c>
      <c r="CP250" s="17">
        <f t="shared" si="28"/>
        <v>1.2690355329949239</v>
      </c>
      <c r="CQ250" s="34"/>
      <c r="CU250" s="34"/>
      <c r="CV250" s="34"/>
      <c r="CW250" s="34"/>
    </row>
    <row r="251" spans="80:101" x14ac:dyDescent="0.35">
      <c r="CB251"/>
      <c r="CC251"/>
      <c r="CD251"/>
      <c r="CF251" t="s">
        <v>30</v>
      </c>
      <c r="CG251" s="44">
        <v>0</v>
      </c>
      <c r="CH251" s="44">
        <v>2.5380710659898478</v>
      </c>
      <c r="CI251" s="44">
        <v>1.2690355329949239</v>
      </c>
      <c r="CJ251" s="34"/>
      <c r="CK251" s="13" t="s">
        <v>229</v>
      </c>
      <c r="CL251" s="13" t="s">
        <v>42</v>
      </c>
      <c r="CM251" s="17">
        <f t="shared" si="25"/>
        <v>0</v>
      </c>
      <c r="CN251" s="17">
        <f t="shared" si="26"/>
        <v>0</v>
      </c>
      <c r="CO251" s="17">
        <f t="shared" si="27"/>
        <v>1.2690355329949239</v>
      </c>
      <c r="CP251" s="17">
        <f t="shared" si="28"/>
        <v>1.2690355329949239</v>
      </c>
      <c r="CQ251" s="34"/>
      <c r="CU251" s="34"/>
      <c r="CV251" s="34"/>
      <c r="CW251" s="34"/>
    </row>
    <row r="252" spans="80:101" x14ac:dyDescent="0.35">
      <c r="CB252"/>
      <c r="CC252"/>
      <c r="CD252"/>
      <c r="CF252" t="s">
        <v>25</v>
      </c>
      <c r="CG252" s="44">
        <v>7.6142131979695424</v>
      </c>
      <c r="CH252" s="44">
        <v>53.299492385786849</v>
      </c>
      <c r="CI252" s="44">
        <v>15.228426395939083</v>
      </c>
      <c r="CJ252" s="34"/>
      <c r="CK252" s="13" t="s">
        <v>30</v>
      </c>
      <c r="CL252" s="13" t="s">
        <v>30</v>
      </c>
      <c r="CM252" s="17">
        <f t="shared" si="25"/>
        <v>6.345177664974619</v>
      </c>
      <c r="CN252" s="17">
        <f t="shared" si="26"/>
        <v>2.5380710659898478</v>
      </c>
      <c r="CO252" s="17">
        <f t="shared" si="27"/>
        <v>2.5380710659898478</v>
      </c>
      <c r="CP252" s="17">
        <f t="shared" si="28"/>
        <v>11.421319796954315</v>
      </c>
      <c r="CQ252" s="34"/>
      <c r="CU252" s="34"/>
      <c r="CV252" s="34"/>
      <c r="CW252" s="34"/>
    </row>
    <row r="253" spans="80:101" x14ac:dyDescent="0.35">
      <c r="CB253"/>
      <c r="CC253"/>
      <c r="CD253"/>
      <c r="CF253" t="s">
        <v>36</v>
      </c>
      <c r="CG253" s="44">
        <v>72.335025380710704</v>
      </c>
      <c r="CH253" s="44">
        <v>97.715736040609102</v>
      </c>
      <c r="CI253" s="44">
        <v>73.604060913705624</v>
      </c>
      <c r="CJ253" s="34"/>
      <c r="CK253" s="13" t="s">
        <v>26</v>
      </c>
      <c r="CL253" s="13" t="s">
        <v>155</v>
      </c>
      <c r="CM253" s="17">
        <f t="shared" si="25"/>
        <v>5.0761421319796955</v>
      </c>
      <c r="CN253" s="17">
        <f t="shared" si="26"/>
        <v>1.2690355329949239</v>
      </c>
      <c r="CO253" s="17">
        <f t="shared" si="27"/>
        <v>2.5380710659898478</v>
      </c>
      <c r="CP253" s="17">
        <f t="shared" si="28"/>
        <v>8.8832487309644677</v>
      </c>
      <c r="CQ253" s="34"/>
      <c r="CU253" s="34"/>
      <c r="CV253" s="34"/>
      <c r="CW253" s="34"/>
    </row>
    <row r="254" spans="80:101" x14ac:dyDescent="0.35">
      <c r="CB254"/>
      <c r="CC254"/>
      <c r="CD254"/>
      <c r="CF254" t="s">
        <v>38</v>
      </c>
      <c r="CG254" s="44">
        <v>2.5380710659898478</v>
      </c>
      <c r="CH254" s="44">
        <v>5.0761421319796955</v>
      </c>
      <c r="CI254" s="44">
        <v>0</v>
      </c>
      <c r="CJ254" s="34"/>
      <c r="CK254" s="13" t="s">
        <v>235</v>
      </c>
      <c r="CL254" s="13" t="s">
        <v>34</v>
      </c>
      <c r="CM254" s="17">
        <f t="shared" si="25"/>
        <v>10.152284263959389</v>
      </c>
      <c r="CN254" s="17">
        <f t="shared" si="26"/>
        <v>5.0761421319796955</v>
      </c>
      <c r="CO254" s="17">
        <f t="shared" si="27"/>
        <v>11.421319796954313</v>
      </c>
      <c r="CP254" s="17">
        <f t="shared" si="28"/>
        <v>26.649746192893396</v>
      </c>
      <c r="CQ254" s="34"/>
      <c r="CU254" s="34"/>
      <c r="CV254" s="34"/>
      <c r="CW254" s="34"/>
    </row>
    <row r="255" spans="80:101" x14ac:dyDescent="0.35">
      <c r="CB255"/>
      <c r="CC255"/>
      <c r="CD255"/>
      <c r="CF255" t="s">
        <v>204</v>
      </c>
      <c r="CG255" s="44">
        <v>106.59898477157365</v>
      </c>
      <c r="CH255" s="44">
        <v>250.00000000000003</v>
      </c>
      <c r="CI255" s="44">
        <v>105.32994923857872</v>
      </c>
      <c r="CJ255" s="34"/>
      <c r="CK255" s="13" t="s">
        <v>234</v>
      </c>
      <c r="CL255" s="13" t="s">
        <v>31</v>
      </c>
      <c r="CM255" s="17">
        <f t="shared" si="25"/>
        <v>8.8832487309644659</v>
      </c>
      <c r="CN255" s="17">
        <f t="shared" si="26"/>
        <v>6.345177664974619</v>
      </c>
      <c r="CO255" s="17">
        <f t="shared" si="27"/>
        <v>3.8071065989847717</v>
      </c>
      <c r="CP255" s="17">
        <f t="shared" si="28"/>
        <v>19.035532994923855</v>
      </c>
      <c r="CQ255" s="34"/>
      <c r="CU255" s="34"/>
      <c r="CV255" s="34"/>
      <c r="CW255" s="34"/>
    </row>
    <row r="256" spans="80:101" x14ac:dyDescent="0.35">
      <c r="CB256"/>
      <c r="CC256"/>
      <c r="CD256"/>
      <c r="CF256"/>
      <c r="CG256"/>
      <c r="CH256"/>
      <c r="CI256"/>
      <c r="CJ256" s="34"/>
      <c r="CK256" s="13" t="s">
        <v>156</v>
      </c>
      <c r="CL256" s="13" t="s">
        <v>41</v>
      </c>
      <c r="CM256" s="17">
        <f t="shared" si="25"/>
        <v>1.2690355329949239</v>
      </c>
      <c r="CN256" s="17">
        <f t="shared" si="26"/>
        <v>0</v>
      </c>
      <c r="CO256" s="17">
        <f t="shared" si="27"/>
        <v>1.2690355329949239</v>
      </c>
      <c r="CP256" s="17">
        <f t="shared" si="28"/>
        <v>2.5380710659898478</v>
      </c>
      <c r="CQ256" s="34"/>
      <c r="CU256" s="34"/>
      <c r="CV256" s="34"/>
      <c r="CW256" s="34"/>
    </row>
    <row r="257" spans="80:101" x14ac:dyDescent="0.35">
      <c r="CB257"/>
      <c r="CC257"/>
      <c r="CD257"/>
      <c r="CF257"/>
      <c r="CG257"/>
      <c r="CH257"/>
      <c r="CI257"/>
      <c r="CJ257" s="34"/>
      <c r="CK257" s="13" t="s">
        <v>38</v>
      </c>
      <c r="CL257" s="13" t="s">
        <v>38</v>
      </c>
      <c r="CM257" s="17">
        <f t="shared" si="25"/>
        <v>2.5380710659898478</v>
      </c>
      <c r="CN257" s="17">
        <f t="shared" si="26"/>
        <v>5.0761421319796955</v>
      </c>
      <c r="CO257" s="17">
        <f t="shared" si="27"/>
        <v>5.0761421319796955</v>
      </c>
      <c r="CP257" s="17">
        <f t="shared" si="28"/>
        <v>12.690355329949238</v>
      </c>
      <c r="CQ257" s="34"/>
      <c r="CU257" s="34"/>
      <c r="CV257" s="34"/>
      <c r="CW257" s="34"/>
    </row>
    <row r="258" spans="80:101" x14ac:dyDescent="0.35">
      <c r="CB258"/>
      <c r="CC258"/>
      <c r="CD258"/>
      <c r="CF258"/>
      <c r="CG258"/>
      <c r="CH258"/>
      <c r="CI258"/>
      <c r="CJ258" s="34"/>
      <c r="CK258" s="13" t="s">
        <v>233</v>
      </c>
      <c r="CL258" s="13" t="s">
        <v>35</v>
      </c>
      <c r="CM258" s="17">
        <f t="shared" si="25"/>
        <v>1.2690355329949239</v>
      </c>
      <c r="CN258" s="17">
        <f t="shared" si="26"/>
        <v>0</v>
      </c>
      <c r="CO258" s="17">
        <f t="shared" si="27"/>
        <v>2.5380710659898478</v>
      </c>
      <c r="CP258" s="17">
        <f t="shared" si="28"/>
        <v>3.8071065989847717</v>
      </c>
      <c r="CQ258" s="34"/>
      <c r="CU258" s="34"/>
      <c r="CV258" s="34"/>
      <c r="CW258" s="34"/>
    </row>
    <row r="259" spans="80:101" x14ac:dyDescent="0.35">
      <c r="CJ259" s="34"/>
      <c r="CK259" s="13" t="s">
        <v>32</v>
      </c>
      <c r="CL259" s="13" t="s">
        <v>32</v>
      </c>
      <c r="CM259" s="17">
        <f t="shared" si="25"/>
        <v>0</v>
      </c>
      <c r="CN259" s="17">
        <f t="shared" si="26"/>
        <v>0</v>
      </c>
      <c r="CO259" s="17">
        <f t="shared" si="27"/>
        <v>0</v>
      </c>
      <c r="CP259" s="17">
        <f t="shared" si="28"/>
        <v>0</v>
      </c>
      <c r="CQ259" s="35"/>
      <c r="CU259" s="34"/>
      <c r="CV259" s="34"/>
      <c r="CW259" s="34"/>
    </row>
    <row r="260" spans="80:101" x14ac:dyDescent="0.35">
      <c r="CJ260" s="34"/>
      <c r="CK260" s="13" t="s">
        <v>40</v>
      </c>
      <c r="CL260" s="13" t="s">
        <v>40</v>
      </c>
      <c r="CM260" s="17">
        <f t="shared" si="25"/>
        <v>0</v>
      </c>
      <c r="CN260" s="17">
        <f t="shared" si="26"/>
        <v>0</v>
      </c>
      <c r="CO260" s="17">
        <f t="shared" si="27"/>
        <v>0</v>
      </c>
      <c r="CP260" s="17">
        <f t="shared" si="28"/>
        <v>0</v>
      </c>
      <c r="CQ260" s="34"/>
      <c r="CU260" s="34"/>
      <c r="CV260" s="34"/>
      <c r="CW260" s="34"/>
    </row>
    <row r="261" spans="80:101" x14ac:dyDescent="0.35">
      <c r="CJ261" s="34"/>
      <c r="CK261" s="13" t="s">
        <v>37</v>
      </c>
      <c r="CL261" s="13" t="s">
        <v>37</v>
      </c>
      <c r="CM261" s="17">
        <f t="shared" si="25"/>
        <v>0</v>
      </c>
      <c r="CN261" s="17">
        <f t="shared" si="26"/>
        <v>0</v>
      </c>
      <c r="CO261" s="17">
        <f t="shared" si="27"/>
        <v>0</v>
      </c>
      <c r="CP261" s="17">
        <f t="shared" si="28"/>
        <v>0</v>
      </c>
      <c r="CQ261" s="34"/>
      <c r="CU261" s="34"/>
      <c r="CV261" s="34"/>
      <c r="CW261" s="34"/>
    </row>
    <row r="262" spans="80:101" x14ac:dyDescent="0.35">
      <c r="CF262"/>
      <c r="CG262"/>
      <c r="CH262"/>
      <c r="CI262"/>
      <c r="CJ262" s="34"/>
      <c r="CK262" s="13" t="s">
        <v>231</v>
      </c>
      <c r="CL262" s="13" t="s">
        <v>230</v>
      </c>
      <c r="CM262" s="17">
        <f t="shared" si="25"/>
        <v>0</v>
      </c>
      <c r="CN262" s="17">
        <f t="shared" si="26"/>
        <v>0</v>
      </c>
      <c r="CO262" s="17">
        <f t="shared" si="27"/>
        <v>0</v>
      </c>
      <c r="CP262" s="17">
        <f t="shared" si="28"/>
        <v>0</v>
      </c>
      <c r="CQ262" s="34"/>
      <c r="CU262" s="34"/>
      <c r="CV262" s="34"/>
      <c r="CW262" s="34"/>
    </row>
    <row r="263" spans="80:101" x14ac:dyDescent="0.35">
      <c r="CF263"/>
      <c r="CG263"/>
      <c r="CH263"/>
      <c r="CI263"/>
      <c r="CJ263" s="34"/>
      <c r="CK263" s="34"/>
      <c r="CL263" s="34"/>
      <c r="CM263" s="34"/>
      <c r="CN263" s="34"/>
      <c r="CO263" s="34"/>
      <c r="CP263" s="34"/>
      <c r="CQ263" s="34"/>
      <c r="CU263" s="34"/>
      <c r="CV263" s="34"/>
      <c r="CW263" s="34"/>
    </row>
    <row r="264" spans="80:101" ht="13.75" customHeight="1" x14ac:dyDescent="0.35">
      <c r="CF264" s="42" t="s">
        <v>232</v>
      </c>
      <c r="CG264" t="s">
        <v>227</v>
      </c>
      <c r="CH264" t="s">
        <v>313</v>
      </c>
      <c r="CI264" t="s">
        <v>226</v>
      </c>
      <c r="CJ264" s="35"/>
      <c r="CK264" s="15" t="str">
        <f t="shared" ref="CK264:CK283" si="29">CK243</f>
        <v>Leyenda</v>
      </c>
      <c r="CL264" s="15" t="s">
        <v>209</v>
      </c>
      <c r="CM264" s="15" t="s">
        <v>19</v>
      </c>
      <c r="CN264" s="15" t="s">
        <v>20</v>
      </c>
      <c r="CO264" s="15" t="s">
        <v>21</v>
      </c>
      <c r="CP264" s="35"/>
      <c r="CQ264" s="35"/>
      <c r="CR264" s="35"/>
      <c r="CS264" s="35"/>
      <c r="CT264" s="35"/>
      <c r="CU264" s="35"/>
      <c r="CV264" s="35"/>
      <c r="CW264" s="35"/>
    </row>
    <row r="265" spans="80:101" x14ac:dyDescent="0.35">
      <c r="CF265" t="s">
        <v>155</v>
      </c>
      <c r="CG265" s="44">
        <v>3.8071065989847717</v>
      </c>
      <c r="CH265" s="44">
        <v>5.0761421319796955</v>
      </c>
      <c r="CI265" s="44">
        <v>2.5380710659898478</v>
      </c>
      <c r="CJ265" s="34"/>
      <c r="CK265" s="13" t="str">
        <f t="shared" si="29"/>
        <v>Transmilenio</v>
      </c>
      <c r="CL265" s="13" t="str">
        <f t="shared" ref="CL265:CL283" si="30">CL244</f>
        <v>Transmilenio</v>
      </c>
      <c r="CM265" s="17">
        <f t="shared" ref="CM265:CM283" si="31">IFERROR(GETPIVOTDATA("Suma de Pasado_Cambia",$CF$264,"Modo_Anterior",CL265),0)</f>
        <v>36.802030456852798</v>
      </c>
      <c r="CN265" s="17">
        <f t="shared" ref="CN265:CN283" si="32">CN244-IFERROR(GETPIVOTDATA("Suma de Pasado_Cambia",$CF$243,"Modo_Principal",CL265),0)</f>
        <v>45.685279187817308</v>
      </c>
      <c r="CO265" s="17">
        <f>CN244-CN265</f>
        <v>7.6142131979695407</v>
      </c>
      <c r="CP265" s="34"/>
      <c r="CQ265" s="34"/>
      <c r="CR265" s="34"/>
      <c r="CS265" s="34"/>
      <c r="CT265" s="34"/>
      <c r="CU265" s="34"/>
      <c r="CV265" s="34"/>
      <c r="CW265" s="34"/>
    </row>
    <row r="266" spans="80:101" x14ac:dyDescent="0.35">
      <c r="CF266" t="s">
        <v>27</v>
      </c>
      <c r="CG266" s="44">
        <v>15.228426395939083</v>
      </c>
      <c r="CH266" s="44">
        <v>27.918781725888319</v>
      </c>
      <c r="CI266" s="44">
        <v>13.95939086294416</v>
      </c>
      <c r="CJ266" s="34"/>
      <c r="CK266" s="13" t="str">
        <f t="shared" si="29"/>
        <v>Teletrabajo</v>
      </c>
      <c r="CL266" s="13" t="str">
        <f t="shared" si="30"/>
        <v>Trabajo desde el lugar de residencia, o teletrabajo</v>
      </c>
      <c r="CM266" s="17">
        <f t="shared" si="31"/>
        <v>1.2690355329949239</v>
      </c>
      <c r="CN266" s="17">
        <f t="shared" si="32"/>
        <v>25.380710659898398</v>
      </c>
      <c r="CO266" s="17">
        <f t="shared" ref="CO266:CO283" si="33">CN245-CN266</f>
        <v>72.335025380710704</v>
      </c>
      <c r="CP266" s="34"/>
      <c r="CQ266" s="34"/>
      <c r="CR266" s="34"/>
      <c r="CS266" s="34"/>
      <c r="CT266" s="34"/>
      <c r="CU266" s="34"/>
      <c r="CV266" s="34"/>
      <c r="CW266" s="34"/>
    </row>
    <row r="267" spans="80:101" x14ac:dyDescent="0.35">
      <c r="CF267" t="s">
        <v>31</v>
      </c>
      <c r="CG267" s="44">
        <v>7.6142131979695424</v>
      </c>
      <c r="CH267" s="44">
        <v>8.8832487309644659</v>
      </c>
      <c r="CI267" s="44">
        <v>5.0761421319796955</v>
      </c>
      <c r="CJ267" s="34"/>
      <c r="CK267" s="13" t="str">
        <f t="shared" si="29"/>
        <v>Bicicleta</v>
      </c>
      <c r="CL267" s="13" t="str">
        <f t="shared" si="30"/>
        <v>Bicicleta</v>
      </c>
      <c r="CM267" s="17">
        <f t="shared" si="31"/>
        <v>17.766497461928932</v>
      </c>
      <c r="CN267" s="17">
        <f t="shared" si="32"/>
        <v>13.95939086294416</v>
      </c>
      <c r="CO267" s="17">
        <f t="shared" si="33"/>
        <v>5.0761421319796955</v>
      </c>
      <c r="CP267" s="34"/>
      <c r="CQ267" s="34"/>
      <c r="CR267" s="34"/>
      <c r="CS267" s="34"/>
      <c r="CT267" s="34"/>
      <c r="CU267" s="34"/>
      <c r="CV267" s="34"/>
      <c r="CW267" s="34"/>
    </row>
    <row r="268" spans="80:101" x14ac:dyDescent="0.35">
      <c r="CF268" t="s">
        <v>33</v>
      </c>
      <c r="CG268" s="44">
        <v>17.766497461928932</v>
      </c>
      <c r="CH268" s="44">
        <v>31.72588832487309</v>
      </c>
      <c r="CI268" s="44">
        <v>11.421319796954313</v>
      </c>
      <c r="CJ268" s="34"/>
      <c r="CK268" s="13" t="str">
        <f t="shared" si="29"/>
        <v>SITP</v>
      </c>
      <c r="CL268" s="13" t="str">
        <f t="shared" si="30"/>
        <v>SITP - Zonal</v>
      </c>
      <c r="CM268" s="17">
        <f t="shared" si="31"/>
        <v>8.8832487309644659</v>
      </c>
      <c r="CN268" s="17">
        <f t="shared" si="32"/>
        <v>7.6142131979695415</v>
      </c>
      <c r="CO268" s="17">
        <f t="shared" si="33"/>
        <v>2.5380710659898478</v>
      </c>
      <c r="CP268" s="34"/>
      <c r="CQ268" s="34"/>
      <c r="CR268" s="34"/>
      <c r="CS268" s="34"/>
      <c r="CT268" s="34"/>
      <c r="CU268" s="34"/>
      <c r="CV268" s="34"/>
      <c r="CW268" s="34"/>
    </row>
    <row r="269" spans="80:101" x14ac:dyDescent="0.35">
      <c r="CF269" t="s">
        <v>34</v>
      </c>
      <c r="CG269" s="44">
        <v>5.0761421319796955</v>
      </c>
      <c r="CH269" s="44">
        <v>10.152284263959389</v>
      </c>
      <c r="CI269" s="44">
        <v>5.0761421319796955</v>
      </c>
      <c r="CJ269" s="34"/>
      <c r="CK269" s="13" t="str">
        <f t="shared" si="29"/>
        <v>Automóvil conductor</v>
      </c>
      <c r="CL269" s="13" t="str">
        <f t="shared" si="30"/>
        <v>Automóvil, camioneta o campero como conductor</v>
      </c>
      <c r="CM269" s="17">
        <f t="shared" si="31"/>
        <v>15.228426395939083</v>
      </c>
      <c r="CN269" s="17">
        <f t="shared" si="32"/>
        <v>12.690355329949236</v>
      </c>
      <c r="CO269" s="17">
        <f t="shared" si="33"/>
        <v>3.8071065989847721</v>
      </c>
      <c r="CP269" s="34"/>
      <c r="CQ269" s="34"/>
      <c r="CR269" s="34"/>
      <c r="CS269" s="34"/>
      <c r="CT269" s="34"/>
      <c r="CU269" s="34"/>
      <c r="CV269" s="34"/>
      <c r="CW269" s="34"/>
    </row>
    <row r="270" spans="80:101" x14ac:dyDescent="0.35">
      <c r="CF270" t="s">
        <v>29</v>
      </c>
      <c r="CG270" s="44">
        <v>3.8071065989847717</v>
      </c>
      <c r="CH270" s="44">
        <v>29.187817258883243</v>
      </c>
      <c r="CI270" s="44">
        <v>5.0761421319796955</v>
      </c>
      <c r="CJ270" s="34"/>
      <c r="CK270" s="13" t="str">
        <f t="shared" si="29"/>
        <v>Motocicleta conductor</v>
      </c>
      <c r="CL270" s="13" t="str">
        <f t="shared" si="30"/>
        <v>Motocicleta como conductor</v>
      </c>
      <c r="CM270" s="17">
        <f t="shared" si="31"/>
        <v>3.8071065989847717</v>
      </c>
      <c r="CN270" s="17">
        <f>CN249-IFERROR(GETPIVOTDATA("Suma de Pasado_Cambia",$CF$243,"Modo_Principal",CL270),0)</f>
        <v>25.380710659898476</v>
      </c>
      <c r="CO270" s="17">
        <f t="shared" si="33"/>
        <v>7.6142131979695407</v>
      </c>
      <c r="CP270" s="34"/>
      <c r="CQ270" s="34"/>
      <c r="CR270" s="34"/>
      <c r="CS270" s="34"/>
      <c r="CT270" s="34"/>
      <c r="CU270" s="34"/>
      <c r="CV270" s="34"/>
      <c r="CW270" s="34"/>
    </row>
    <row r="271" spans="80:101" x14ac:dyDescent="0.35">
      <c r="CF271" t="s">
        <v>35</v>
      </c>
      <c r="CG271" s="44">
        <v>1.2690355329949239</v>
      </c>
      <c r="CH271" s="44">
        <v>1.2690355329949239</v>
      </c>
      <c r="CI271" s="44">
        <v>1.2690355329949239</v>
      </c>
      <c r="CJ271" s="34"/>
      <c r="CK271" s="13" t="str">
        <f t="shared" si="29"/>
        <v>Ruta institucional</v>
      </c>
      <c r="CL271" s="13" t="str">
        <f t="shared" si="30"/>
        <v>Ruta institucional</v>
      </c>
      <c r="CM271" s="17">
        <f t="shared" si="31"/>
        <v>0</v>
      </c>
      <c r="CN271" s="17">
        <f t="shared" si="32"/>
        <v>0</v>
      </c>
      <c r="CO271" s="17">
        <f t="shared" si="33"/>
        <v>0</v>
      </c>
      <c r="CP271" s="34"/>
      <c r="CQ271" s="34"/>
      <c r="CR271" s="34"/>
      <c r="CS271" s="34"/>
      <c r="CT271" s="34"/>
      <c r="CU271" s="34"/>
      <c r="CV271" s="34"/>
      <c r="CW271" s="34"/>
    </row>
    <row r="272" spans="80:101" x14ac:dyDescent="0.35">
      <c r="CF272" t="s">
        <v>38</v>
      </c>
      <c r="CG272" s="44">
        <v>0</v>
      </c>
      <c r="CH272" s="44">
        <v>2.5380710659898478</v>
      </c>
      <c r="CI272" s="44">
        <v>0</v>
      </c>
      <c r="CJ272" s="34"/>
      <c r="CK272" s="13" t="str">
        <f t="shared" si="29"/>
        <v>Vehiculo institucional</v>
      </c>
      <c r="CL272" s="13" t="str">
        <f t="shared" si="30"/>
        <v>Vehículo institucional</v>
      </c>
      <c r="CM272" s="17">
        <f t="shared" si="31"/>
        <v>0</v>
      </c>
      <c r="CN272" s="17">
        <f t="shared" si="32"/>
        <v>0</v>
      </c>
      <c r="CO272" s="17">
        <f t="shared" si="33"/>
        <v>0</v>
      </c>
      <c r="CP272" s="34"/>
      <c r="CQ272" s="34"/>
      <c r="CR272" s="34"/>
      <c r="CS272" s="34"/>
      <c r="CT272" s="34"/>
      <c r="CU272" s="34"/>
      <c r="CV272" s="34"/>
      <c r="CW272" s="34"/>
    </row>
    <row r="273" spans="84:101" x14ac:dyDescent="0.35">
      <c r="CF273" t="s">
        <v>28</v>
      </c>
      <c r="CG273" s="44">
        <v>8.8832487309644659</v>
      </c>
      <c r="CH273" s="44">
        <v>16.497461928934008</v>
      </c>
      <c r="CI273" s="44">
        <v>6.345177664974619</v>
      </c>
      <c r="CJ273" s="34"/>
      <c r="CK273" s="13" t="str">
        <f t="shared" si="29"/>
        <v>Taxi</v>
      </c>
      <c r="CL273" s="13" t="str">
        <f t="shared" si="30"/>
        <v>Taxi</v>
      </c>
      <c r="CM273" s="17">
        <f t="shared" si="31"/>
        <v>3.8071065989847717</v>
      </c>
      <c r="CN273" s="17">
        <f t="shared" si="32"/>
        <v>2.5380710659898478</v>
      </c>
      <c r="CO273" s="17">
        <f t="shared" si="33"/>
        <v>0</v>
      </c>
      <c r="CP273" s="34"/>
      <c r="CQ273" s="34"/>
      <c r="CR273" s="34"/>
      <c r="CS273" s="34"/>
      <c r="CT273" s="34"/>
      <c r="CU273" s="34"/>
      <c r="CV273" s="34"/>
      <c r="CW273" s="34"/>
    </row>
    <row r="274" spans="84:101" x14ac:dyDescent="0.35">
      <c r="CF274" t="s">
        <v>30</v>
      </c>
      <c r="CG274" s="44">
        <v>3.8071065989847717</v>
      </c>
      <c r="CH274" s="44">
        <v>6.345177664974619</v>
      </c>
      <c r="CI274" s="44">
        <v>5.0761421319796955</v>
      </c>
      <c r="CJ274" s="34"/>
      <c r="CK274" s="13" t="str">
        <f t="shared" si="29"/>
        <v>A pie</v>
      </c>
      <c r="CL274" s="13" t="str">
        <f t="shared" si="30"/>
        <v>A pie o silla de ruedas</v>
      </c>
      <c r="CM274" s="17">
        <f t="shared" si="31"/>
        <v>3.8071065989847717</v>
      </c>
      <c r="CN274" s="17">
        <f t="shared" si="32"/>
        <v>1.2690355329949239</v>
      </c>
      <c r="CO274" s="17">
        <f t="shared" si="33"/>
        <v>0</v>
      </c>
      <c r="CP274" s="34"/>
      <c r="CQ274" s="34"/>
      <c r="CR274" s="34"/>
      <c r="CS274" s="34"/>
      <c r="CT274" s="34"/>
      <c r="CU274" s="34"/>
      <c r="CV274" s="34"/>
      <c r="CW274" s="34"/>
    </row>
    <row r="275" spans="84:101" x14ac:dyDescent="0.35">
      <c r="CF275" t="s">
        <v>36</v>
      </c>
      <c r="CG275" s="44">
        <v>1.2690355329949239</v>
      </c>
      <c r="CH275" s="44">
        <v>26.649746192893396</v>
      </c>
      <c r="CI275" s="44">
        <v>5.0761421319796955</v>
      </c>
      <c r="CJ275" s="34"/>
      <c r="CK275" s="13" t="str">
        <f t="shared" si="29"/>
        <v>Bus intermunicipal</v>
      </c>
      <c r="CL275" s="13" t="str">
        <f t="shared" si="30"/>
        <v>Bus Intermunicipal</v>
      </c>
      <c r="CM275" s="17">
        <f t="shared" si="31"/>
        <v>5.0761421319796955</v>
      </c>
      <c r="CN275" s="17">
        <f t="shared" si="32"/>
        <v>5.0761421319796955</v>
      </c>
      <c r="CO275" s="17">
        <f t="shared" si="33"/>
        <v>0</v>
      </c>
      <c r="CP275" s="34"/>
      <c r="CQ275" s="34"/>
      <c r="CR275" s="34"/>
      <c r="CS275" s="34"/>
      <c r="CT275" s="34"/>
      <c r="CU275" s="34"/>
      <c r="CV275" s="34"/>
      <c r="CW275" s="34"/>
    </row>
    <row r="276" spans="84:101" x14ac:dyDescent="0.35">
      <c r="CF276" t="s">
        <v>25</v>
      </c>
      <c r="CG276" s="44">
        <v>36.802030456852798</v>
      </c>
      <c r="CH276" s="44">
        <v>82.487309644670063</v>
      </c>
      <c r="CI276" s="44">
        <v>43.147208121827433</v>
      </c>
      <c r="CJ276" s="34"/>
      <c r="CK276" s="13" t="str">
        <f t="shared" si="29"/>
        <v>Automóvil pasajero</v>
      </c>
      <c r="CL276" s="13" t="str">
        <f t="shared" si="30"/>
        <v>Automóvil, camioneta o campero como pasajero</v>
      </c>
      <c r="CM276" s="17">
        <f t="shared" si="31"/>
        <v>7.6142131979695424</v>
      </c>
      <c r="CN276" s="17">
        <f t="shared" si="32"/>
        <v>1.2690355329949234</v>
      </c>
      <c r="CO276" s="17">
        <f t="shared" si="33"/>
        <v>5.0761421319796955</v>
      </c>
      <c r="CP276" s="34"/>
      <c r="CQ276" s="34"/>
      <c r="CR276" s="34"/>
      <c r="CS276" s="34"/>
      <c r="CT276" s="34"/>
      <c r="CU276" s="34"/>
      <c r="CV276" s="34"/>
      <c r="CW276" s="34"/>
    </row>
    <row r="277" spans="84:101" x14ac:dyDescent="0.35">
      <c r="CF277" t="s">
        <v>41</v>
      </c>
      <c r="CG277" s="44">
        <v>1.2690355329949239</v>
      </c>
      <c r="CH277" s="44">
        <v>1.2690355329949239</v>
      </c>
      <c r="CI277" s="44">
        <v>1.2690355329949239</v>
      </c>
      <c r="CJ277" s="34"/>
      <c r="CK277" s="13" t="str">
        <f t="shared" si="29"/>
        <v>TPC</v>
      </c>
      <c r="CL277" s="13" t="str">
        <f t="shared" si="30"/>
        <v>Transporte Público Colectivo (TPC), ejecutivos</v>
      </c>
      <c r="CM277" s="17">
        <f t="shared" si="31"/>
        <v>1.2690355329949239</v>
      </c>
      <c r="CN277" s="17">
        <f t="shared" si="32"/>
        <v>0</v>
      </c>
      <c r="CO277" s="17">
        <f t="shared" si="33"/>
        <v>0</v>
      </c>
      <c r="CP277" s="34"/>
      <c r="CQ277" s="34"/>
      <c r="CR277" s="34"/>
      <c r="CS277" s="34"/>
      <c r="CT277" s="34"/>
      <c r="CU277" s="34"/>
      <c r="CV277" s="34"/>
      <c r="CW277" s="34"/>
    </row>
    <row r="278" spans="84:101" x14ac:dyDescent="0.35">
      <c r="CF278" t="s">
        <v>204</v>
      </c>
      <c r="CG278" s="44">
        <v>106.5989847715736</v>
      </c>
      <c r="CH278" s="44">
        <v>250</v>
      </c>
      <c r="CI278" s="44">
        <v>105.32994923857869</v>
      </c>
      <c r="CJ278" s="35"/>
      <c r="CK278" s="13" t="str">
        <f t="shared" si="29"/>
        <v>Patineta</v>
      </c>
      <c r="CL278" s="13" t="str">
        <f t="shared" si="30"/>
        <v>Patineta</v>
      </c>
      <c r="CM278" s="17">
        <f t="shared" si="31"/>
        <v>0</v>
      </c>
      <c r="CN278" s="17">
        <f t="shared" si="32"/>
        <v>2.5380710659898478</v>
      </c>
      <c r="CO278" s="17">
        <f t="shared" si="33"/>
        <v>2.5380710659898478</v>
      </c>
      <c r="CP278" s="35"/>
      <c r="CQ278" s="35"/>
      <c r="CR278" s="34"/>
      <c r="CS278" s="34"/>
      <c r="CT278" s="34"/>
      <c r="CU278" s="34"/>
      <c r="CV278" s="34"/>
      <c r="CW278" s="34"/>
    </row>
    <row r="279" spans="84:101" x14ac:dyDescent="0.35">
      <c r="CF279"/>
      <c r="CG279"/>
      <c r="CH279"/>
      <c r="CI279"/>
      <c r="CJ279" s="34"/>
      <c r="CK279" s="13" t="str">
        <f t="shared" si="29"/>
        <v>Motocicleta pasajero</v>
      </c>
      <c r="CL279" s="13" t="str">
        <f t="shared" si="30"/>
        <v>Motocicleta como pasajero</v>
      </c>
      <c r="CM279" s="17">
        <f t="shared" si="31"/>
        <v>1.2690355329949239</v>
      </c>
      <c r="CN279" s="17">
        <f t="shared" si="32"/>
        <v>0</v>
      </c>
      <c r="CO279" s="17">
        <f t="shared" si="33"/>
        <v>0</v>
      </c>
      <c r="CP279" s="34"/>
      <c r="CQ279" s="34"/>
      <c r="CR279" s="34"/>
      <c r="CS279" s="34"/>
      <c r="CT279" s="34"/>
      <c r="CU279" s="34"/>
      <c r="CV279" s="34"/>
      <c r="CW279" s="34"/>
    </row>
    <row r="280" spans="84:101" x14ac:dyDescent="0.35">
      <c r="CF280"/>
      <c r="CG280"/>
      <c r="CH280"/>
      <c r="CI280"/>
      <c r="CJ280" s="34"/>
      <c r="CK280" s="13" t="str">
        <f t="shared" si="29"/>
        <v>Alimentador</v>
      </c>
      <c r="CL280" s="13" t="str">
        <f t="shared" si="30"/>
        <v>Alimentador</v>
      </c>
      <c r="CM280" s="17">
        <f t="shared" si="31"/>
        <v>0</v>
      </c>
      <c r="CN280" s="17">
        <f t="shared" si="32"/>
        <v>0</v>
      </c>
      <c r="CO280" s="17">
        <f t="shared" si="33"/>
        <v>0</v>
      </c>
      <c r="CP280" s="34"/>
      <c r="CQ280" s="34"/>
      <c r="CR280" s="34"/>
      <c r="CS280" s="34"/>
      <c r="CT280" s="34"/>
      <c r="CU280" s="34"/>
      <c r="CV280" s="34"/>
      <c r="CW280" s="34"/>
    </row>
    <row r="281" spans="84:101" x14ac:dyDescent="0.35">
      <c r="CF281"/>
      <c r="CG281"/>
      <c r="CH281"/>
      <c r="CI281"/>
      <c r="CJ281" s="34"/>
      <c r="CK281" s="13" t="str">
        <f t="shared" si="29"/>
        <v>Transmicable</v>
      </c>
      <c r="CL281" s="13" t="str">
        <f t="shared" si="30"/>
        <v>Transmicable</v>
      </c>
      <c r="CM281" s="17">
        <f t="shared" si="31"/>
        <v>0</v>
      </c>
      <c r="CN281" s="17">
        <f t="shared" si="32"/>
        <v>0</v>
      </c>
      <c r="CO281" s="17">
        <f t="shared" si="33"/>
        <v>0</v>
      </c>
      <c r="CP281" s="34"/>
      <c r="CQ281" s="34"/>
      <c r="CR281" s="34"/>
      <c r="CS281" s="34"/>
      <c r="CT281" s="34"/>
      <c r="CU281" s="34"/>
      <c r="CV281" s="34"/>
      <c r="CW281" s="34"/>
    </row>
    <row r="282" spans="84:101" x14ac:dyDescent="0.35">
      <c r="CF282"/>
      <c r="CG282"/>
      <c r="CH282"/>
      <c r="CI282"/>
      <c r="CJ282" s="34"/>
      <c r="CK282" s="13" t="str">
        <f t="shared" si="29"/>
        <v>Bicitaxi</v>
      </c>
      <c r="CL282" s="13" t="str">
        <f t="shared" si="30"/>
        <v>Bicitaxi</v>
      </c>
      <c r="CM282" s="17">
        <f t="shared" si="31"/>
        <v>0</v>
      </c>
      <c r="CN282" s="17">
        <f t="shared" si="32"/>
        <v>0</v>
      </c>
      <c r="CO282" s="17">
        <f t="shared" si="33"/>
        <v>0</v>
      </c>
      <c r="CP282" s="34"/>
      <c r="CQ282" s="34"/>
      <c r="CR282" s="34"/>
      <c r="CS282" s="34"/>
      <c r="CT282" s="34"/>
      <c r="CU282" s="34"/>
      <c r="CV282" s="34"/>
      <c r="CW282" s="34"/>
    </row>
    <row r="283" spans="84:101" x14ac:dyDescent="0.35">
      <c r="CF283"/>
      <c r="CG283"/>
      <c r="CH283"/>
      <c r="CI283"/>
      <c r="CJ283" s="34"/>
      <c r="CK283" s="13" t="str">
        <f t="shared" si="29"/>
        <v>Provisional</v>
      </c>
      <c r="CL283" s="13" t="str">
        <f t="shared" si="30"/>
        <v>SITP - Provisional</v>
      </c>
      <c r="CM283" s="17">
        <f t="shared" si="31"/>
        <v>0</v>
      </c>
      <c r="CN283" s="17">
        <f t="shared" si="32"/>
        <v>0</v>
      </c>
      <c r="CO283" s="17">
        <f t="shared" si="33"/>
        <v>0</v>
      </c>
      <c r="CP283" s="34"/>
      <c r="CQ283" s="34"/>
      <c r="CR283" s="34"/>
      <c r="CS283" s="34"/>
      <c r="CT283" s="34"/>
      <c r="CU283" s="34"/>
      <c r="CV283" s="34"/>
      <c r="CW283" s="34"/>
    </row>
    <row r="284" spans="84:101" x14ac:dyDescent="0.35">
      <c r="CF284"/>
      <c r="CG284"/>
      <c r="CH284"/>
      <c r="CI284"/>
      <c r="CJ284" s="34"/>
      <c r="CK284" s="34"/>
      <c r="CL284" s="34"/>
      <c r="CM284" s="34"/>
      <c r="CN284" s="34"/>
      <c r="CO284" s="34"/>
      <c r="CP284" s="34"/>
      <c r="CQ284" s="34"/>
      <c r="CR284" s="34"/>
      <c r="CS284" s="34"/>
      <c r="CT284" s="34"/>
      <c r="CU284" s="34"/>
      <c r="CV284" s="34"/>
      <c r="CW284" s="34"/>
    </row>
    <row r="285" spans="84:101" ht="26" x14ac:dyDescent="0.35">
      <c r="CF285"/>
      <c r="CG285"/>
      <c r="CH285"/>
      <c r="CI285"/>
      <c r="CJ285" s="34"/>
      <c r="CK285" s="34"/>
      <c r="CL285" s="34"/>
      <c r="CM285" s="18" t="s">
        <v>225</v>
      </c>
      <c r="CN285" s="18" t="s">
        <v>20</v>
      </c>
      <c r="CO285" s="18" t="s">
        <v>21</v>
      </c>
      <c r="CP285" s="34"/>
      <c r="CQ285" s="34"/>
      <c r="CR285" s="34"/>
      <c r="CS285" s="34"/>
      <c r="CT285" s="34"/>
      <c r="CU285" s="34"/>
      <c r="CV285" s="34"/>
      <c r="CW285" s="34"/>
    </row>
    <row r="286" spans="84:101" x14ac:dyDescent="0.35">
      <c r="CF286"/>
      <c r="CG286"/>
      <c r="CH286"/>
      <c r="CI286"/>
      <c r="CJ286" s="34"/>
      <c r="CK286" s="34"/>
      <c r="CL286" s="34"/>
      <c r="CM286" s="17">
        <f>SUM(CM265:CM283)</f>
        <v>106.59898477157361</v>
      </c>
      <c r="CN286" s="17">
        <f>SUM(CN265:CN283)</f>
        <v>143.40101522842639</v>
      </c>
      <c r="CO286" s="17">
        <f>SUM(CO265:CO283)</f>
        <v>106.59898477157367</v>
      </c>
      <c r="CP286" s="34"/>
      <c r="CQ286" s="34"/>
      <c r="CR286" s="34"/>
      <c r="CS286" s="34"/>
      <c r="CT286" s="34"/>
      <c r="CU286" s="34"/>
      <c r="CV286" s="34"/>
      <c r="CW286" s="34"/>
    </row>
    <row r="287" spans="84:101" x14ac:dyDescent="0.35">
      <c r="CF287"/>
      <c r="CG287"/>
      <c r="CH287"/>
      <c r="CI287"/>
      <c r="CJ287" s="35"/>
      <c r="CK287" s="35"/>
      <c r="CL287" s="35"/>
      <c r="CM287" s="35"/>
      <c r="CN287" s="35"/>
      <c r="CO287" s="35"/>
      <c r="CP287" s="35"/>
      <c r="CQ287" s="35"/>
      <c r="CR287" s="35"/>
      <c r="CS287" s="35"/>
      <c r="CT287" s="35"/>
      <c r="CU287" s="35"/>
      <c r="CV287" s="35"/>
      <c r="CW287" s="35"/>
    </row>
    <row r="288" spans="84:101" x14ac:dyDescent="0.35">
      <c r="CF288" s="42" t="s">
        <v>228</v>
      </c>
      <c r="CG288" t="s">
        <v>227</v>
      </c>
      <c r="CH288" t="s">
        <v>313</v>
      </c>
      <c r="CI288" t="s">
        <v>226</v>
      </c>
      <c r="CJ288" s="35"/>
      <c r="CK288" s="16" t="str">
        <f t="shared" ref="CK288:CK307" si="34">CK243</f>
        <v>Leyenda</v>
      </c>
      <c r="CL288" s="15" t="s">
        <v>209</v>
      </c>
      <c r="CM288" s="15" t="s">
        <v>224</v>
      </c>
      <c r="CN288" s="15" t="s">
        <v>223</v>
      </c>
      <c r="CO288" s="15" t="s">
        <v>222</v>
      </c>
      <c r="CP288" s="35"/>
      <c r="CQ288" s="35"/>
      <c r="CR288" s="35"/>
      <c r="CS288" s="35"/>
      <c r="CT288" s="35"/>
      <c r="CU288" s="35"/>
      <c r="CV288" s="35"/>
      <c r="CW288" s="35"/>
    </row>
    <row r="289" spans="84:101" x14ac:dyDescent="0.35">
      <c r="CF289" t="s">
        <v>155</v>
      </c>
      <c r="CG289" s="44">
        <v>1.2690355329949239</v>
      </c>
      <c r="CH289" s="44">
        <v>2.5380710659898478</v>
      </c>
      <c r="CI289" s="44">
        <v>1.2690355329949239</v>
      </c>
      <c r="CJ289" s="35"/>
      <c r="CK289" s="14" t="str">
        <f t="shared" si="34"/>
        <v>Transmilenio</v>
      </c>
      <c r="CL289" s="14" t="str">
        <f t="shared" ref="CL289:CL307" si="35">CL244</f>
        <v>Transmilenio</v>
      </c>
      <c r="CM289" s="48">
        <f t="shared" ref="CM289:CM307" si="36">IFERROR(GETPIVOTDATA("Suma de Futuro_Cambia",$CF$243,"Modo_Principal",CL289),0)</f>
        <v>15.228426395939083</v>
      </c>
      <c r="CN289" s="48">
        <f>CN244-CM289</f>
        <v>38.071065989847767</v>
      </c>
      <c r="CO289" s="48">
        <f t="shared" ref="CO289:CO307" si="37">IFERROR(GETPIVOTDATA("Suma de Futuro_Cambia",$CF$288,"Modo_Futuro",CL289),0)</f>
        <v>30.456852791878166</v>
      </c>
      <c r="CP289" s="35"/>
      <c r="CQ289" s="35"/>
      <c r="CR289" s="35"/>
      <c r="CS289" s="35"/>
      <c r="CT289" s="35"/>
      <c r="CU289" s="35"/>
      <c r="CV289" s="35"/>
      <c r="CW289" s="35"/>
    </row>
    <row r="290" spans="84:101" x14ac:dyDescent="0.35">
      <c r="CF290" t="s">
        <v>27</v>
      </c>
      <c r="CG290" s="44">
        <v>22.842639593908626</v>
      </c>
      <c r="CH290" s="44">
        <v>41.878172588832506</v>
      </c>
      <c r="CI290" s="44">
        <v>25.380710659898472</v>
      </c>
      <c r="CJ290" s="34"/>
      <c r="CK290" s="13" t="str">
        <f t="shared" si="34"/>
        <v>Teletrabajo</v>
      </c>
      <c r="CL290" s="13" t="str">
        <f t="shared" si="35"/>
        <v>Trabajo desde el lugar de residencia, o teletrabajo</v>
      </c>
      <c r="CM290" s="17">
        <f t="shared" si="36"/>
        <v>73.604060913705624</v>
      </c>
      <c r="CN290" s="17">
        <f t="shared" ref="CN290:CN307" si="38">CN245-CM290</f>
        <v>24.111675126903478</v>
      </c>
      <c r="CO290" s="17">
        <f t="shared" si="37"/>
        <v>0</v>
      </c>
      <c r="CP290" s="34"/>
      <c r="CQ290" s="34"/>
      <c r="CR290" s="34"/>
      <c r="CS290" s="34"/>
      <c r="CT290" s="34"/>
      <c r="CU290" s="34"/>
      <c r="CV290" s="34"/>
      <c r="CW290" s="34"/>
    </row>
    <row r="291" spans="84:101" x14ac:dyDescent="0.35">
      <c r="CF291" t="s">
        <v>31</v>
      </c>
      <c r="CG291" s="44">
        <v>2.5380710659898478</v>
      </c>
      <c r="CH291" s="44">
        <v>3.8071065989847717</v>
      </c>
      <c r="CI291" s="44">
        <v>3.8071065989847717</v>
      </c>
      <c r="CJ291" s="34"/>
      <c r="CK291" s="13" t="str">
        <f t="shared" si="34"/>
        <v>Bicicleta</v>
      </c>
      <c r="CL291" s="13" t="str">
        <f t="shared" si="35"/>
        <v>Bicicleta</v>
      </c>
      <c r="CM291" s="17">
        <f t="shared" si="36"/>
        <v>2.5380710659898478</v>
      </c>
      <c r="CN291" s="17">
        <f t="shared" si="38"/>
        <v>16.497461928934008</v>
      </c>
      <c r="CO291" s="17">
        <f t="shared" si="37"/>
        <v>16.497461928934008</v>
      </c>
      <c r="CP291" s="34"/>
      <c r="CQ291" s="34"/>
      <c r="CR291" s="34"/>
      <c r="CS291" s="34"/>
      <c r="CT291" s="34"/>
      <c r="CU291" s="34"/>
      <c r="CV291" s="34"/>
      <c r="CW291" s="34"/>
    </row>
    <row r="292" spans="84:101" x14ac:dyDescent="0.35">
      <c r="CF292" t="s">
        <v>33</v>
      </c>
      <c r="CG292" s="44">
        <v>15.228426395939083</v>
      </c>
      <c r="CH292" s="44">
        <v>32.994923857868017</v>
      </c>
      <c r="CI292" s="44">
        <v>16.497461928934008</v>
      </c>
      <c r="CJ292" s="34"/>
      <c r="CK292" s="13" t="str">
        <f t="shared" si="34"/>
        <v>SITP</v>
      </c>
      <c r="CL292" s="13" t="str">
        <f t="shared" si="35"/>
        <v>SITP - Zonal</v>
      </c>
      <c r="CM292" s="17">
        <f t="shared" si="36"/>
        <v>3.8071065989847717</v>
      </c>
      <c r="CN292" s="17">
        <f t="shared" si="38"/>
        <v>6.3451776649746172</v>
      </c>
      <c r="CO292" s="17">
        <f t="shared" si="37"/>
        <v>5.0761421319796955</v>
      </c>
      <c r="CP292" s="34"/>
      <c r="CQ292" s="34"/>
      <c r="CR292" s="34"/>
      <c r="CS292" s="34"/>
      <c r="CT292" s="34"/>
      <c r="CU292" s="34"/>
      <c r="CV292" s="34"/>
      <c r="CW292" s="34"/>
    </row>
    <row r="293" spans="84:101" x14ac:dyDescent="0.35">
      <c r="CF293" t="s">
        <v>34</v>
      </c>
      <c r="CG293" s="44">
        <v>6.345177664974619</v>
      </c>
      <c r="CH293" s="44">
        <v>11.421319796954313</v>
      </c>
      <c r="CI293" s="44">
        <v>6.345177664974619</v>
      </c>
      <c r="CJ293" s="34"/>
      <c r="CK293" s="13" t="str">
        <f t="shared" si="34"/>
        <v>Automóvil conductor</v>
      </c>
      <c r="CL293" s="13" t="str">
        <f t="shared" si="35"/>
        <v>Automóvil, camioneta o campero como conductor</v>
      </c>
      <c r="CM293" s="17">
        <f t="shared" si="36"/>
        <v>0</v>
      </c>
      <c r="CN293" s="17">
        <f t="shared" si="38"/>
        <v>16.497461928934008</v>
      </c>
      <c r="CO293" s="17">
        <f t="shared" si="37"/>
        <v>25.380710659898472</v>
      </c>
      <c r="CP293" s="34"/>
      <c r="CQ293" s="34"/>
      <c r="CR293" s="34"/>
      <c r="CS293" s="34"/>
      <c r="CT293" s="34"/>
      <c r="CU293" s="34"/>
      <c r="CV293" s="34"/>
      <c r="CW293" s="34"/>
    </row>
    <row r="294" spans="84:101" x14ac:dyDescent="0.35">
      <c r="CF294" t="s">
        <v>29</v>
      </c>
      <c r="CG294" s="44">
        <v>10.152284263959389</v>
      </c>
      <c r="CH294" s="44">
        <v>39.340101522842652</v>
      </c>
      <c r="CI294" s="44">
        <v>8.8832487309644659</v>
      </c>
      <c r="CJ294" s="34"/>
      <c r="CK294" s="13" t="str">
        <f t="shared" si="34"/>
        <v>Motocicleta conductor</v>
      </c>
      <c r="CL294" s="13" t="str">
        <f t="shared" si="35"/>
        <v>Motocicleta como conductor</v>
      </c>
      <c r="CM294" s="17">
        <f t="shared" si="36"/>
        <v>2.5380710659898478</v>
      </c>
      <c r="CN294" s="17">
        <f t="shared" si="38"/>
        <v>30.45685279187817</v>
      </c>
      <c r="CO294" s="17">
        <f t="shared" si="37"/>
        <v>8.8832487309644659</v>
      </c>
      <c r="CP294" s="34"/>
      <c r="CQ294" s="34"/>
      <c r="CR294" s="34"/>
      <c r="CS294" s="34"/>
      <c r="CT294" s="34"/>
      <c r="CU294" s="34"/>
      <c r="CV294" s="34"/>
      <c r="CW294" s="34"/>
    </row>
    <row r="295" spans="84:101" x14ac:dyDescent="0.35">
      <c r="CF295" t="s">
        <v>35</v>
      </c>
      <c r="CG295" s="44">
        <v>0</v>
      </c>
      <c r="CH295" s="44">
        <v>2.5380710659898478</v>
      </c>
      <c r="CI295" s="44">
        <v>2.5380710659898478</v>
      </c>
      <c r="CJ295" s="34"/>
      <c r="CK295" s="13" t="str">
        <f t="shared" si="34"/>
        <v>Ruta institucional</v>
      </c>
      <c r="CL295" s="13" t="str">
        <f t="shared" si="35"/>
        <v>Ruta institucional</v>
      </c>
      <c r="CM295" s="17">
        <f t="shared" si="36"/>
        <v>0</v>
      </c>
      <c r="CN295" s="17">
        <f t="shared" si="38"/>
        <v>0</v>
      </c>
      <c r="CO295" s="17">
        <f t="shared" si="37"/>
        <v>1.2690355329949239</v>
      </c>
      <c r="CP295" s="34"/>
      <c r="CQ295" s="34"/>
      <c r="CR295" s="34"/>
      <c r="CS295" s="34"/>
      <c r="CT295" s="34"/>
      <c r="CU295" s="34"/>
      <c r="CV295" s="34"/>
      <c r="CW295" s="34"/>
    </row>
    <row r="296" spans="84:101" x14ac:dyDescent="0.35">
      <c r="CF296" t="s">
        <v>38</v>
      </c>
      <c r="CG296" s="44">
        <v>2.5380710659898478</v>
      </c>
      <c r="CH296" s="44">
        <v>5.0761421319796955</v>
      </c>
      <c r="CI296" s="44">
        <v>0</v>
      </c>
      <c r="CJ296" s="34"/>
      <c r="CK296" s="13" t="str">
        <f t="shared" si="34"/>
        <v>Vehiculo institucional</v>
      </c>
      <c r="CL296" s="13" t="str">
        <f t="shared" si="35"/>
        <v>Vehículo institucional</v>
      </c>
      <c r="CM296" s="17">
        <f t="shared" si="36"/>
        <v>0</v>
      </c>
      <c r="CN296" s="17">
        <f t="shared" si="38"/>
        <v>0</v>
      </c>
      <c r="CO296" s="17">
        <f t="shared" si="37"/>
        <v>1.2690355329949239</v>
      </c>
      <c r="CP296" s="34"/>
      <c r="CQ296" s="34"/>
      <c r="CR296" s="34"/>
      <c r="CS296" s="34"/>
      <c r="CT296" s="34"/>
      <c r="CU296" s="34"/>
      <c r="CV296" s="34"/>
      <c r="CW296" s="34"/>
    </row>
    <row r="297" spans="84:101" x14ac:dyDescent="0.35">
      <c r="CF297" t="s">
        <v>458</v>
      </c>
      <c r="CG297" s="44">
        <v>1.2690355329949239</v>
      </c>
      <c r="CH297" s="44">
        <v>1.2690355329949239</v>
      </c>
      <c r="CI297" s="44">
        <v>1.2690355329949239</v>
      </c>
      <c r="CJ297" s="34"/>
      <c r="CK297" s="13" t="str">
        <f t="shared" si="34"/>
        <v>Taxi</v>
      </c>
      <c r="CL297" s="13" t="str">
        <f t="shared" si="35"/>
        <v>Taxi</v>
      </c>
      <c r="CM297" s="17">
        <f t="shared" si="36"/>
        <v>1.2690355329949239</v>
      </c>
      <c r="CN297" s="17">
        <f t="shared" si="38"/>
        <v>1.2690355329949239</v>
      </c>
      <c r="CO297" s="17">
        <f t="shared" si="37"/>
        <v>1.2690355329949239</v>
      </c>
      <c r="CP297" s="34"/>
      <c r="CQ297" s="34"/>
      <c r="CR297" s="34"/>
      <c r="CS297" s="34"/>
      <c r="CT297" s="34"/>
      <c r="CU297" s="34"/>
      <c r="CV297" s="34"/>
      <c r="CW297" s="34"/>
    </row>
    <row r="298" spans="84:101" x14ac:dyDescent="0.35">
      <c r="CF298" t="s">
        <v>28</v>
      </c>
      <c r="CG298" s="44">
        <v>5.0761421319796955</v>
      </c>
      <c r="CH298" s="44">
        <v>11.421319796954313</v>
      </c>
      <c r="CI298" s="44">
        <v>5.0761421319796955</v>
      </c>
      <c r="CJ298" s="34"/>
      <c r="CK298" s="13" t="str">
        <f t="shared" si="34"/>
        <v>A pie</v>
      </c>
      <c r="CL298" s="13" t="str">
        <f t="shared" si="35"/>
        <v>A pie o silla de ruedas</v>
      </c>
      <c r="CM298" s="17">
        <f t="shared" si="36"/>
        <v>0</v>
      </c>
      <c r="CN298" s="17">
        <f t="shared" si="38"/>
        <v>1.2690355329949239</v>
      </c>
      <c r="CO298" s="17">
        <f t="shared" si="37"/>
        <v>1.2690355329949239</v>
      </c>
      <c r="CP298" s="34"/>
      <c r="CQ298" s="34"/>
      <c r="CR298" s="34"/>
      <c r="CS298" s="34"/>
      <c r="CT298" s="34"/>
      <c r="CU298" s="34"/>
      <c r="CV298" s="34"/>
      <c r="CW298" s="34"/>
    </row>
    <row r="299" spans="84:101" x14ac:dyDescent="0.35">
      <c r="CF299" t="s">
        <v>30</v>
      </c>
      <c r="CG299" s="44">
        <v>1.2690355329949239</v>
      </c>
      <c r="CH299" s="44">
        <v>2.5380710659898478</v>
      </c>
      <c r="CI299" s="44">
        <v>1.2690355329949239</v>
      </c>
      <c r="CJ299" s="34"/>
      <c r="CK299" s="13" t="str">
        <f t="shared" si="34"/>
        <v>Bus intermunicipal</v>
      </c>
      <c r="CL299" s="13" t="str">
        <f t="shared" si="35"/>
        <v>Bus Intermunicipal</v>
      </c>
      <c r="CM299" s="17">
        <f t="shared" si="36"/>
        <v>0</v>
      </c>
      <c r="CN299" s="17">
        <f t="shared" si="38"/>
        <v>5.0761421319796955</v>
      </c>
      <c r="CO299" s="17">
        <f t="shared" si="37"/>
        <v>6.345177664974619</v>
      </c>
      <c r="CP299" s="34"/>
      <c r="CQ299" s="34"/>
      <c r="CR299" s="34"/>
      <c r="CS299" s="34"/>
      <c r="CT299" s="34"/>
      <c r="CU299" s="34"/>
      <c r="CV299" s="34"/>
      <c r="CW299" s="34"/>
    </row>
    <row r="300" spans="84:101" x14ac:dyDescent="0.35">
      <c r="CF300" t="s">
        <v>36</v>
      </c>
      <c r="CG300" s="44">
        <v>3.8071065989847717</v>
      </c>
      <c r="CH300" s="44">
        <v>24.111675126903549</v>
      </c>
      <c r="CI300" s="44">
        <v>0</v>
      </c>
      <c r="CJ300" s="34"/>
      <c r="CK300" s="13" t="str">
        <f t="shared" si="34"/>
        <v>Automóvil pasajero</v>
      </c>
      <c r="CL300" s="13" t="str">
        <f t="shared" si="35"/>
        <v>Automóvil, camioneta o campero como pasajero</v>
      </c>
      <c r="CM300" s="17">
        <f t="shared" si="36"/>
        <v>6.345177664974619</v>
      </c>
      <c r="CN300" s="17">
        <f t="shared" si="38"/>
        <v>0</v>
      </c>
      <c r="CO300" s="17">
        <f t="shared" si="37"/>
        <v>3.8071065989847717</v>
      </c>
      <c r="CP300" s="34"/>
      <c r="CQ300" s="34"/>
      <c r="CR300" s="34"/>
      <c r="CS300" s="34"/>
      <c r="CT300" s="34"/>
      <c r="CU300" s="34"/>
      <c r="CV300" s="34"/>
      <c r="CW300" s="34"/>
    </row>
    <row r="301" spans="84:101" x14ac:dyDescent="0.35">
      <c r="CF301" t="s">
        <v>25</v>
      </c>
      <c r="CG301" s="44">
        <v>31.72588832487309</v>
      </c>
      <c r="CH301" s="44">
        <v>68.527918781725944</v>
      </c>
      <c r="CI301" s="44">
        <v>30.456852791878166</v>
      </c>
      <c r="CJ301" s="34"/>
      <c r="CK301" s="13" t="str">
        <f t="shared" si="34"/>
        <v>TPC</v>
      </c>
      <c r="CL301" s="13" t="str">
        <f t="shared" si="35"/>
        <v>Transporte Público Colectivo (TPC), ejecutivos</v>
      </c>
      <c r="CM301" s="17">
        <f t="shared" si="36"/>
        <v>0</v>
      </c>
      <c r="CN301" s="17">
        <f t="shared" si="38"/>
        <v>0</v>
      </c>
      <c r="CO301" s="17">
        <f t="shared" si="37"/>
        <v>1.2690355329949239</v>
      </c>
      <c r="CP301" s="34"/>
      <c r="CQ301" s="34"/>
      <c r="CR301" s="34"/>
      <c r="CS301" s="34"/>
      <c r="CT301" s="34"/>
      <c r="CU301" s="34"/>
      <c r="CV301" s="34"/>
      <c r="CW301" s="34"/>
    </row>
    <row r="302" spans="84:101" x14ac:dyDescent="0.35">
      <c r="CF302" t="s">
        <v>41</v>
      </c>
      <c r="CG302" s="44">
        <v>1.2690355329949239</v>
      </c>
      <c r="CH302" s="44">
        <v>1.2690355329949239</v>
      </c>
      <c r="CI302" s="44">
        <v>1.2690355329949239</v>
      </c>
      <c r="CJ302" s="34"/>
      <c r="CK302" s="13" t="str">
        <f t="shared" si="34"/>
        <v>Patineta</v>
      </c>
      <c r="CL302" s="13" t="str">
        <f t="shared" si="35"/>
        <v>Patineta</v>
      </c>
      <c r="CM302" s="17">
        <f t="shared" si="36"/>
        <v>0</v>
      </c>
      <c r="CN302" s="17">
        <f t="shared" si="38"/>
        <v>5.0761421319796955</v>
      </c>
      <c r="CO302" s="17">
        <f t="shared" si="37"/>
        <v>0</v>
      </c>
      <c r="CP302" s="34"/>
      <c r="CQ302" s="34"/>
      <c r="CR302" s="34"/>
      <c r="CS302" s="34"/>
      <c r="CT302" s="34"/>
      <c r="CU302" s="34"/>
      <c r="CV302" s="34"/>
      <c r="CW302" s="34"/>
    </row>
    <row r="303" spans="84:101" x14ac:dyDescent="0.35">
      <c r="CF303" t="s">
        <v>331</v>
      </c>
      <c r="CG303" s="44">
        <v>1.2690355329949239</v>
      </c>
      <c r="CH303" s="44">
        <v>1.2690355329949239</v>
      </c>
      <c r="CI303" s="44">
        <v>1.2690355329949239</v>
      </c>
      <c r="CJ303" s="34"/>
      <c r="CK303" s="13" t="str">
        <f t="shared" si="34"/>
        <v>Motocicleta pasajero</v>
      </c>
      <c r="CL303" s="13" t="str">
        <f t="shared" si="35"/>
        <v>Motocicleta como pasajero</v>
      </c>
      <c r="CM303" s="17">
        <f t="shared" si="36"/>
        <v>0</v>
      </c>
      <c r="CN303" s="17">
        <f t="shared" si="38"/>
        <v>0</v>
      </c>
      <c r="CO303" s="17">
        <f t="shared" si="37"/>
        <v>2.5380710659898478</v>
      </c>
      <c r="CP303" s="34"/>
      <c r="CQ303" s="34"/>
      <c r="CR303" s="34"/>
      <c r="CS303" s="34"/>
      <c r="CT303" s="34"/>
      <c r="CU303" s="34"/>
      <c r="CV303" s="34"/>
      <c r="CW303" s="34"/>
    </row>
    <row r="304" spans="84:101" x14ac:dyDescent="0.35">
      <c r="CF304" t="s">
        <v>204</v>
      </c>
      <c r="CG304" s="44">
        <v>106.59898477157358</v>
      </c>
      <c r="CH304" s="44">
        <v>250.00000000000011</v>
      </c>
      <c r="CI304" s="44">
        <v>105.32994923857865</v>
      </c>
      <c r="CJ304" s="34"/>
      <c r="CK304" s="13" t="str">
        <f t="shared" si="34"/>
        <v>Alimentador</v>
      </c>
      <c r="CL304" s="13" t="str">
        <f t="shared" si="35"/>
        <v>Alimentador</v>
      </c>
      <c r="CM304" s="17">
        <f t="shared" si="36"/>
        <v>0</v>
      </c>
      <c r="CN304" s="17">
        <f t="shared" si="38"/>
        <v>0</v>
      </c>
      <c r="CO304" s="17">
        <f t="shared" si="37"/>
        <v>0</v>
      </c>
      <c r="CP304" s="34"/>
      <c r="CQ304" s="34"/>
      <c r="CR304" s="34"/>
      <c r="CS304" s="34"/>
      <c r="CT304" s="34"/>
      <c r="CU304" s="34"/>
      <c r="CV304" s="34"/>
      <c r="CW304" s="34"/>
    </row>
    <row r="305" spans="84:101" x14ac:dyDescent="0.35">
      <c r="CF305"/>
      <c r="CG305"/>
      <c r="CH305"/>
      <c r="CI305"/>
      <c r="CJ305" s="34"/>
      <c r="CK305" s="13" t="str">
        <f t="shared" si="34"/>
        <v>Transmicable</v>
      </c>
      <c r="CL305" s="13" t="str">
        <f t="shared" si="35"/>
        <v>Transmicable</v>
      </c>
      <c r="CM305" s="17">
        <f t="shared" si="36"/>
        <v>0</v>
      </c>
      <c r="CN305" s="17">
        <f t="shared" si="38"/>
        <v>0</v>
      </c>
      <c r="CO305" s="17">
        <f t="shared" si="37"/>
        <v>0</v>
      </c>
      <c r="CP305" s="34"/>
      <c r="CQ305" s="34"/>
      <c r="CR305" s="34"/>
      <c r="CS305" s="34"/>
      <c r="CT305" s="34"/>
      <c r="CU305" s="34"/>
      <c r="CV305" s="34"/>
      <c r="CW305" s="34"/>
    </row>
    <row r="306" spans="84:101" x14ac:dyDescent="0.35">
      <c r="CF306"/>
      <c r="CG306"/>
      <c r="CH306"/>
      <c r="CI306"/>
      <c r="CJ306" s="34"/>
      <c r="CK306" s="13" t="str">
        <f t="shared" si="34"/>
        <v>Bicitaxi</v>
      </c>
      <c r="CL306" s="13" t="str">
        <f t="shared" si="35"/>
        <v>Bicitaxi</v>
      </c>
      <c r="CM306" s="17">
        <f t="shared" si="36"/>
        <v>0</v>
      </c>
      <c r="CN306" s="17">
        <f t="shared" si="38"/>
        <v>0</v>
      </c>
      <c r="CO306" s="17">
        <f t="shared" si="37"/>
        <v>0</v>
      </c>
      <c r="CP306" s="34"/>
      <c r="CQ306" s="34"/>
      <c r="CS306" s="34"/>
      <c r="CT306" s="34"/>
      <c r="CU306" s="34"/>
      <c r="CV306" s="34"/>
      <c r="CW306" s="34"/>
    </row>
    <row r="307" spans="84:101" x14ac:dyDescent="0.35">
      <c r="CF307" s="34"/>
      <c r="CG307" s="34"/>
      <c r="CH307" s="34"/>
      <c r="CI307" s="34"/>
      <c r="CJ307" s="34"/>
      <c r="CK307" s="13" t="str">
        <f t="shared" si="34"/>
        <v>Provisional</v>
      </c>
      <c r="CL307" s="13" t="str">
        <f t="shared" si="35"/>
        <v>SITP - Provisional</v>
      </c>
      <c r="CM307" s="17">
        <f t="shared" si="36"/>
        <v>0</v>
      </c>
      <c r="CN307" s="17">
        <f t="shared" si="38"/>
        <v>0</v>
      </c>
      <c r="CO307" s="17">
        <f t="shared" si="37"/>
        <v>0</v>
      </c>
      <c r="CP307" s="34"/>
      <c r="CQ307" s="34"/>
      <c r="CS307" s="34"/>
      <c r="CT307" s="34"/>
      <c r="CU307" s="34"/>
      <c r="CV307" s="34"/>
      <c r="CW307" s="34"/>
    </row>
    <row r="308" spans="84:101" x14ac:dyDescent="0.35">
      <c r="CF308" s="34"/>
      <c r="CG308" s="34"/>
      <c r="CH308" s="34"/>
      <c r="CI308" s="34"/>
      <c r="CJ308" s="34"/>
      <c r="CK308" s="34"/>
      <c r="CL308" s="34"/>
      <c r="CM308" s="34"/>
      <c r="CN308" s="34"/>
      <c r="CO308" s="34"/>
      <c r="CP308" s="34"/>
      <c r="CQ308" s="34"/>
      <c r="CS308" s="34"/>
      <c r="CT308" s="34"/>
      <c r="CU308" s="34"/>
      <c r="CV308" s="34"/>
      <c r="CW308" s="34"/>
    </row>
    <row r="309" spans="84:101" ht="26" x14ac:dyDescent="0.35">
      <c r="CF309" s="34"/>
      <c r="CG309" s="34"/>
      <c r="CH309" s="34"/>
      <c r="CI309" s="34"/>
      <c r="CJ309" s="34"/>
      <c r="CK309" s="34"/>
      <c r="CL309" s="34"/>
      <c r="CM309" s="18" t="s">
        <v>221</v>
      </c>
      <c r="CN309" s="18" t="s">
        <v>22</v>
      </c>
      <c r="CO309" s="18" t="s">
        <v>23</v>
      </c>
      <c r="CP309" s="34"/>
      <c r="CQ309" s="34"/>
      <c r="CS309" s="34"/>
      <c r="CT309" s="34"/>
      <c r="CU309" s="34"/>
      <c r="CV309" s="34"/>
      <c r="CW309" s="34"/>
    </row>
    <row r="310" spans="84:101" x14ac:dyDescent="0.35">
      <c r="CF310" s="33"/>
      <c r="CG310" s="33"/>
      <c r="CH310" s="34"/>
      <c r="CI310" s="34"/>
      <c r="CJ310" s="34"/>
      <c r="CK310" s="34"/>
      <c r="CL310" s="34"/>
      <c r="CM310" s="17">
        <f>SUM(CM289:CM307)</f>
        <v>105.32994923857872</v>
      </c>
      <c r="CN310" s="17">
        <f>SUM(CN289:CN307)</f>
        <v>144.67005076142132</v>
      </c>
      <c r="CO310" s="17">
        <f>SUM(CO289:CO307)</f>
        <v>105.32994923857865</v>
      </c>
      <c r="CP310" s="34"/>
      <c r="CQ310" s="34"/>
      <c r="CS310" s="34"/>
      <c r="CT310" s="34"/>
      <c r="CU310" s="34"/>
      <c r="CV310" s="34"/>
      <c r="CW310" s="34"/>
    </row>
    <row r="311" spans="84:101" x14ac:dyDescent="0.35">
      <c r="CF311" s="42" t="s">
        <v>220</v>
      </c>
      <c r="CG311" t="s">
        <v>327</v>
      </c>
      <c r="CH311" s="34"/>
      <c r="CI311" s="34"/>
      <c r="CJ311" s="34"/>
      <c r="CK311" s="34"/>
      <c r="CL311" s="34"/>
      <c r="CM311" s="34"/>
      <c r="CN311" s="34"/>
      <c r="CO311" s="34"/>
      <c r="CP311" s="34"/>
      <c r="CQ311" s="34"/>
      <c r="CS311" s="34"/>
      <c r="CT311" s="34"/>
      <c r="CU311" s="34"/>
      <c r="CV311" s="34"/>
      <c r="CW311" s="34"/>
    </row>
    <row r="312" spans="84:101" x14ac:dyDescent="0.35">
      <c r="CF312"/>
      <c r="CG312"/>
      <c r="CH312"/>
      <c r="CI312" s="34"/>
      <c r="CJ312" s="34"/>
      <c r="CK312" s="34"/>
      <c r="CL312" s="34"/>
      <c r="CM312" s="34"/>
      <c r="CN312" s="34"/>
      <c r="CO312" s="34"/>
      <c r="CP312" s="35"/>
      <c r="CQ312" s="35"/>
      <c r="CS312" s="34"/>
      <c r="CT312" s="34"/>
      <c r="CU312" s="34"/>
      <c r="CV312" s="34"/>
      <c r="CW312" s="34"/>
    </row>
    <row r="313" spans="84:101" ht="26" x14ac:dyDescent="0.35">
      <c r="CF313" s="42" t="s">
        <v>210</v>
      </c>
      <c r="CG313" s="42" t="s">
        <v>219</v>
      </c>
      <c r="CH313" t="s">
        <v>313</v>
      </c>
      <c r="CI313"/>
      <c r="CJ313" s="35"/>
      <c r="CK313" s="19" t="s">
        <v>47</v>
      </c>
      <c r="CL313" s="18" t="s">
        <v>33</v>
      </c>
      <c r="CM313" s="18" t="s">
        <v>38</v>
      </c>
      <c r="CN313" s="18" t="s">
        <v>29</v>
      </c>
      <c r="CO313" s="18" t="s">
        <v>27</v>
      </c>
      <c r="CP313" s="35"/>
      <c r="CQ313" s="35"/>
      <c r="CR313" s="49"/>
      <c r="CS313" s="35"/>
      <c r="CT313" s="35"/>
      <c r="CU313" s="35"/>
      <c r="CV313" s="35"/>
      <c r="CW313" s="35"/>
    </row>
    <row r="314" spans="84:101" x14ac:dyDescent="0.35">
      <c r="CF314" t="s">
        <v>155</v>
      </c>
      <c r="CG314"/>
      <c r="CH314" s="44">
        <v>1.2690355329949239</v>
      </c>
      <c r="CI314"/>
      <c r="CJ314" s="34"/>
      <c r="CK314" s="13" t="s">
        <v>48</v>
      </c>
      <c r="CL314" s="17">
        <f t="shared" ref="CL314:CO318" si="39">IFERROR(GETPIVOTDATA("Colaboradores",$CF$313,"Modo_Principal",CL$313,"Energetico_Principal",$CK314),0)</f>
        <v>19.035532994923855</v>
      </c>
      <c r="CM314" s="17">
        <f t="shared" si="39"/>
        <v>0</v>
      </c>
      <c r="CN314" s="17">
        <f t="shared" si="39"/>
        <v>0</v>
      </c>
      <c r="CO314" s="17">
        <f t="shared" si="39"/>
        <v>0</v>
      </c>
      <c r="CP314" s="34"/>
      <c r="CQ314" s="34"/>
      <c r="CS314" s="34"/>
      <c r="CT314" s="34"/>
      <c r="CU314" s="34"/>
      <c r="CV314" s="34"/>
      <c r="CW314" s="34"/>
    </row>
    <row r="315" spans="84:101" x14ac:dyDescent="0.35">
      <c r="CF315"/>
      <c r="CG315"/>
      <c r="CH315" s="44">
        <v>1.2690355329949239</v>
      </c>
      <c r="CI315"/>
      <c r="CJ315" s="34"/>
      <c r="CK315" s="13" t="s">
        <v>52</v>
      </c>
      <c r="CL315" s="17">
        <f t="shared" si="39"/>
        <v>0</v>
      </c>
      <c r="CM315" s="17">
        <f t="shared" si="39"/>
        <v>5.0761421319796955</v>
      </c>
      <c r="CN315" s="17">
        <f t="shared" si="39"/>
        <v>0</v>
      </c>
      <c r="CO315" s="17">
        <f t="shared" si="39"/>
        <v>0</v>
      </c>
      <c r="CP315" s="34"/>
      <c r="CQ315" s="34"/>
      <c r="CS315" s="34"/>
      <c r="CT315" s="34"/>
      <c r="CU315" s="34"/>
      <c r="CV315" s="34"/>
      <c r="CW315" s="34"/>
    </row>
    <row r="316" spans="84:101" x14ac:dyDescent="0.35">
      <c r="CF316" t="s">
        <v>27</v>
      </c>
      <c r="CG316"/>
      <c r="CH316" s="44">
        <v>16.497461928934008</v>
      </c>
      <c r="CI316"/>
      <c r="CJ316" s="34"/>
      <c r="CK316" s="13" t="s">
        <v>49</v>
      </c>
      <c r="CL316" s="17">
        <f t="shared" si="39"/>
        <v>0</v>
      </c>
      <c r="CM316" s="17">
        <f t="shared" si="39"/>
        <v>0</v>
      </c>
      <c r="CN316" s="17">
        <f t="shared" si="39"/>
        <v>32.994923857868017</v>
      </c>
      <c r="CO316" s="17">
        <f t="shared" si="39"/>
        <v>16.497461928934008</v>
      </c>
      <c r="CP316" s="34"/>
      <c r="CQ316" s="34"/>
      <c r="CS316" s="34"/>
      <c r="CT316" s="34"/>
      <c r="CU316" s="34"/>
      <c r="CV316" s="34"/>
      <c r="CW316" s="34"/>
    </row>
    <row r="317" spans="84:101" x14ac:dyDescent="0.35">
      <c r="CF317"/>
      <c r="CG317" t="s">
        <v>49</v>
      </c>
      <c r="CH317" s="44">
        <v>16.497461928934008</v>
      </c>
      <c r="CI317"/>
      <c r="CJ317" s="34"/>
      <c r="CK317" s="13" t="s">
        <v>50</v>
      </c>
      <c r="CL317" s="17">
        <f t="shared" si="39"/>
        <v>0</v>
      </c>
      <c r="CM317" s="17">
        <f t="shared" si="39"/>
        <v>0</v>
      </c>
      <c r="CN317" s="17">
        <f t="shared" si="39"/>
        <v>0</v>
      </c>
      <c r="CO317" s="17">
        <f t="shared" si="39"/>
        <v>0</v>
      </c>
      <c r="CP317" s="34"/>
      <c r="CQ317" s="34"/>
      <c r="CS317" s="34"/>
      <c r="CT317" s="34"/>
      <c r="CU317" s="34"/>
      <c r="CV317" s="34"/>
      <c r="CW317" s="34"/>
    </row>
    <row r="318" spans="84:101" x14ac:dyDescent="0.35">
      <c r="CF318" t="s">
        <v>31</v>
      </c>
      <c r="CG318"/>
      <c r="CH318" s="44">
        <v>6.345177664974619</v>
      </c>
      <c r="CI318"/>
      <c r="CJ318" s="34"/>
      <c r="CK318" s="13" t="s">
        <v>51</v>
      </c>
      <c r="CL318" s="17">
        <f t="shared" si="39"/>
        <v>0</v>
      </c>
      <c r="CM318" s="17">
        <f t="shared" si="39"/>
        <v>0</v>
      </c>
      <c r="CN318" s="17">
        <f t="shared" si="39"/>
        <v>0</v>
      </c>
      <c r="CO318" s="17">
        <f t="shared" si="39"/>
        <v>0</v>
      </c>
      <c r="CP318" s="34"/>
      <c r="CQ318" s="34"/>
      <c r="CS318" s="34"/>
      <c r="CT318" s="34"/>
      <c r="CU318" s="34"/>
      <c r="CV318" s="34"/>
      <c r="CW318" s="34"/>
    </row>
    <row r="319" spans="84:101" x14ac:dyDescent="0.35">
      <c r="CF319"/>
      <c r="CG319" t="s">
        <v>49</v>
      </c>
      <c r="CH319" s="44">
        <v>6.345177664974619</v>
      </c>
      <c r="CI319"/>
      <c r="CJ319" s="34"/>
      <c r="CK319" s="34"/>
      <c r="CL319" s="34"/>
      <c r="CM319" s="34"/>
      <c r="CN319" s="34"/>
      <c r="CO319" s="34"/>
      <c r="CP319" s="34"/>
      <c r="CQ319" s="34"/>
      <c r="CS319" s="34"/>
      <c r="CT319" s="34"/>
      <c r="CU319" s="34"/>
      <c r="CV319" s="34"/>
      <c r="CW319" s="34"/>
    </row>
    <row r="320" spans="84:101" x14ac:dyDescent="0.35">
      <c r="CF320" t="s">
        <v>33</v>
      </c>
      <c r="CG320"/>
      <c r="CH320" s="44">
        <v>19.035532994923855</v>
      </c>
      <c r="CI320"/>
      <c r="CJ320" s="34"/>
      <c r="CK320" s="34"/>
      <c r="CL320" s="34"/>
      <c r="CM320" s="34"/>
      <c r="CN320" s="34"/>
      <c r="CO320" s="34"/>
      <c r="CP320" s="34"/>
      <c r="CQ320" s="34"/>
      <c r="CS320" s="34"/>
      <c r="CT320" s="34"/>
      <c r="CU320" s="34"/>
      <c r="CV320" s="34"/>
      <c r="CW320" s="34"/>
    </row>
    <row r="321" spans="84:101" x14ac:dyDescent="0.35">
      <c r="CF321"/>
      <c r="CG321" t="s">
        <v>48</v>
      </c>
      <c r="CH321" s="44">
        <v>19.035532994923855</v>
      </c>
      <c r="CI321"/>
      <c r="CJ321" s="34"/>
      <c r="CK321" s="34"/>
      <c r="CL321" s="34"/>
      <c r="CM321" s="34"/>
      <c r="CN321" s="34"/>
      <c r="CO321" s="34"/>
      <c r="CP321" s="34"/>
      <c r="CQ321" s="34"/>
      <c r="CS321" s="34"/>
      <c r="CT321" s="34"/>
      <c r="CU321" s="34"/>
      <c r="CV321" s="34"/>
      <c r="CW321" s="34"/>
    </row>
    <row r="322" spans="84:101" x14ac:dyDescent="0.35">
      <c r="CF322" t="s">
        <v>34</v>
      </c>
      <c r="CG322"/>
      <c r="CH322" s="44">
        <v>5.0761421319796955</v>
      </c>
      <c r="CI322"/>
      <c r="CJ322" s="34"/>
      <c r="CK322" s="34"/>
      <c r="CL322" s="34"/>
      <c r="CM322" s="34"/>
      <c r="CN322" s="34"/>
      <c r="CO322" s="34"/>
      <c r="CP322" s="34"/>
      <c r="CQ322" s="34"/>
      <c r="CS322" s="35"/>
      <c r="CT322" s="35"/>
      <c r="CU322" s="34"/>
      <c r="CV322" s="34"/>
      <c r="CW322" s="34"/>
    </row>
    <row r="323" spans="84:101" x14ac:dyDescent="0.35">
      <c r="CF323"/>
      <c r="CG323"/>
      <c r="CH323" s="44">
        <v>5.0761421319796955</v>
      </c>
      <c r="CI323"/>
      <c r="CJ323" s="34"/>
      <c r="CK323" s="34"/>
      <c r="CL323" s="34"/>
      <c r="CM323" s="34"/>
      <c r="CN323" s="34"/>
      <c r="CO323" s="34"/>
      <c r="CP323" s="34"/>
      <c r="CQ323" s="34"/>
      <c r="CS323" s="34"/>
      <c r="CT323" s="34"/>
      <c r="CU323" s="34"/>
      <c r="CV323" s="34"/>
      <c r="CW323" s="34"/>
    </row>
    <row r="324" spans="84:101" x14ac:dyDescent="0.35">
      <c r="CF324" t="s">
        <v>29</v>
      </c>
      <c r="CG324"/>
      <c r="CH324" s="44">
        <v>32.994923857868017</v>
      </c>
      <c r="CI324"/>
      <c r="CJ324" s="34"/>
      <c r="CK324" s="34"/>
      <c r="CL324" s="34"/>
      <c r="CM324" s="34"/>
      <c r="CN324" s="34"/>
      <c r="CO324" s="34"/>
      <c r="CP324" s="34"/>
      <c r="CQ324" s="34"/>
      <c r="CS324" s="34"/>
      <c r="CT324" s="34"/>
      <c r="CU324" s="34"/>
      <c r="CV324" s="34"/>
      <c r="CW324" s="34"/>
    </row>
    <row r="325" spans="84:101" x14ac:dyDescent="0.35">
      <c r="CF325"/>
      <c r="CG325" t="s">
        <v>49</v>
      </c>
      <c r="CH325" s="44">
        <v>32.994923857868017</v>
      </c>
      <c r="CI325"/>
      <c r="CJ325" s="34"/>
      <c r="CK325" s="34"/>
      <c r="CL325" s="34"/>
      <c r="CM325" s="34"/>
      <c r="CN325" s="34"/>
      <c r="CO325" s="34"/>
      <c r="CP325" s="34"/>
      <c r="CQ325" s="34"/>
      <c r="CS325" s="34"/>
      <c r="CT325" s="34"/>
      <c r="CU325" s="34"/>
      <c r="CV325" s="34"/>
      <c r="CW325" s="34"/>
    </row>
    <row r="326" spans="84:101" x14ac:dyDescent="0.35">
      <c r="CF326" t="s">
        <v>28</v>
      </c>
      <c r="CG326"/>
      <c r="CH326" s="44">
        <v>10.152284263959389</v>
      </c>
      <c r="CI326"/>
      <c r="CJ326" s="34"/>
      <c r="CK326" s="34"/>
      <c r="CL326" s="34"/>
      <c r="CM326" s="34"/>
      <c r="CN326" s="34"/>
      <c r="CO326" s="34"/>
      <c r="CP326" s="34"/>
      <c r="CQ326" s="34"/>
      <c r="CS326" s="34"/>
      <c r="CT326" s="34"/>
      <c r="CU326" s="34"/>
      <c r="CV326" s="34"/>
      <c r="CW326" s="34"/>
    </row>
    <row r="327" spans="84:101" x14ac:dyDescent="0.35">
      <c r="CF327"/>
      <c r="CG327"/>
      <c r="CH327" s="44">
        <v>10.152284263959389</v>
      </c>
      <c r="CI327"/>
      <c r="CJ327" s="34"/>
      <c r="CK327" s="34"/>
      <c r="CL327" s="34"/>
      <c r="CM327" s="34"/>
      <c r="CN327" s="34"/>
      <c r="CO327" s="34"/>
      <c r="CP327" s="34"/>
      <c r="CQ327" s="34"/>
      <c r="CS327" s="34"/>
      <c r="CT327" s="34"/>
      <c r="CU327" s="34"/>
      <c r="CV327" s="34"/>
      <c r="CW327" s="34"/>
    </row>
    <row r="328" spans="84:101" x14ac:dyDescent="0.35">
      <c r="CF328" t="s">
        <v>30</v>
      </c>
      <c r="CG328"/>
      <c r="CH328" s="44">
        <v>2.5380710659898478</v>
      </c>
      <c r="CI328"/>
      <c r="CJ328" s="34"/>
      <c r="CK328" s="34"/>
      <c r="CL328" s="34"/>
      <c r="CM328" s="34"/>
      <c r="CN328" s="34"/>
      <c r="CO328" s="34"/>
      <c r="CP328" s="34"/>
      <c r="CQ328" s="34"/>
      <c r="CS328" s="34"/>
      <c r="CT328" s="34"/>
      <c r="CU328" s="34"/>
      <c r="CV328" s="34"/>
      <c r="CW328" s="34"/>
    </row>
    <row r="329" spans="84:101" x14ac:dyDescent="0.35">
      <c r="CF329"/>
      <c r="CG329"/>
      <c r="CH329" s="44">
        <v>2.5380710659898478</v>
      </c>
      <c r="CP329" s="34"/>
      <c r="CQ329" s="34"/>
      <c r="CS329" s="34"/>
      <c r="CT329" s="34"/>
      <c r="CU329" s="34"/>
      <c r="CV329" s="34"/>
      <c r="CW329" s="34"/>
    </row>
    <row r="330" spans="84:101" x14ac:dyDescent="0.35">
      <c r="CF330" t="s">
        <v>25</v>
      </c>
      <c r="CG330"/>
      <c r="CH330" s="44">
        <v>53.299492385786849</v>
      </c>
      <c r="CP330" s="34"/>
      <c r="CQ330" s="34"/>
      <c r="CS330" s="34"/>
      <c r="CT330" s="34"/>
      <c r="CU330" s="34"/>
      <c r="CV330" s="34"/>
      <c r="CW330" s="34"/>
    </row>
    <row r="331" spans="84:101" x14ac:dyDescent="0.35">
      <c r="CF331"/>
      <c r="CG331"/>
      <c r="CH331" s="44">
        <v>53.299492385786849</v>
      </c>
      <c r="CP331" s="34"/>
      <c r="CQ331" s="34"/>
      <c r="CS331" s="34"/>
      <c r="CT331" s="34"/>
      <c r="CU331" s="34"/>
      <c r="CV331" s="34"/>
      <c r="CW331" s="34"/>
    </row>
    <row r="332" spans="84:101" x14ac:dyDescent="0.35">
      <c r="CF332" t="s">
        <v>36</v>
      </c>
      <c r="CG332"/>
      <c r="CH332" s="44">
        <v>97.715736040609102</v>
      </c>
      <c r="CP332" s="35"/>
      <c r="CQ332" s="35"/>
      <c r="CR332" s="49"/>
      <c r="CS332" s="35"/>
      <c r="CT332" s="35"/>
      <c r="CU332" s="35"/>
      <c r="CV332" s="35"/>
      <c r="CW332" s="35"/>
    </row>
    <row r="333" spans="84:101" x14ac:dyDescent="0.35">
      <c r="CF333"/>
      <c r="CG333"/>
      <c r="CH333" s="44">
        <v>97.715736040609102</v>
      </c>
      <c r="CP333" s="34"/>
      <c r="CQ333" s="34"/>
      <c r="CS333" s="34"/>
      <c r="CT333" s="34"/>
      <c r="CU333" s="34"/>
      <c r="CV333" s="34"/>
      <c r="CW333" s="34"/>
    </row>
    <row r="334" spans="84:101" x14ac:dyDescent="0.35">
      <c r="CF334" t="s">
        <v>38</v>
      </c>
      <c r="CG334"/>
      <c r="CH334" s="44">
        <v>5.0761421319796955</v>
      </c>
      <c r="CP334" s="34"/>
      <c r="CQ334" s="34"/>
      <c r="CS334" s="34"/>
      <c r="CT334" s="34"/>
      <c r="CU334" s="34"/>
      <c r="CV334" s="34"/>
      <c r="CW334" s="34"/>
    </row>
    <row r="335" spans="84:101" x14ac:dyDescent="0.35">
      <c r="CF335"/>
      <c r="CG335" t="s">
        <v>52</v>
      </c>
      <c r="CH335" s="44">
        <v>5.0761421319796955</v>
      </c>
      <c r="CP335" s="34"/>
      <c r="CQ335" s="34"/>
      <c r="CS335" s="34"/>
      <c r="CT335" s="34"/>
      <c r="CU335" s="34"/>
      <c r="CV335" s="34"/>
      <c r="CW335" s="34"/>
    </row>
    <row r="336" spans="84:101" x14ac:dyDescent="0.35">
      <c r="CF336" t="s">
        <v>204</v>
      </c>
      <c r="CG336"/>
      <c r="CH336" s="44">
        <v>250.00000000000003</v>
      </c>
      <c r="CP336" s="35"/>
      <c r="CQ336" s="35"/>
      <c r="CR336" s="49"/>
      <c r="CS336" s="35"/>
      <c r="CT336" s="35"/>
      <c r="CU336" s="35"/>
      <c r="CV336" s="35"/>
      <c r="CW336" s="35"/>
    </row>
    <row r="337" spans="84:101" x14ac:dyDescent="0.35">
      <c r="CF337"/>
      <c r="CG337"/>
      <c r="CH337"/>
      <c r="CP337" s="34"/>
      <c r="CQ337" s="34"/>
      <c r="CS337" s="34"/>
      <c r="CT337" s="34"/>
      <c r="CU337" s="34"/>
      <c r="CV337" s="34"/>
      <c r="CW337" s="34"/>
    </row>
    <row r="338" spans="84:101" x14ac:dyDescent="0.35">
      <c r="CF338"/>
      <c r="CG338"/>
      <c r="CH338"/>
      <c r="CP338" s="34"/>
      <c r="CQ338" s="34"/>
      <c r="CS338" s="34"/>
      <c r="CT338" s="34"/>
      <c r="CU338" s="34"/>
      <c r="CV338" s="34"/>
      <c r="CW338" s="34"/>
    </row>
    <row r="339" spans="84:101" x14ac:dyDescent="0.35">
      <c r="CF339"/>
      <c r="CG339"/>
      <c r="CH339"/>
      <c r="CP339" s="34"/>
      <c r="CQ339" s="34"/>
      <c r="CS339" s="34"/>
      <c r="CT339" s="34"/>
      <c r="CU339" s="34"/>
      <c r="CV339" s="34"/>
      <c r="CW339" s="34"/>
    </row>
    <row r="340" spans="84:101" x14ac:dyDescent="0.35">
      <c r="CF340"/>
      <c r="CG340"/>
      <c r="CH340"/>
      <c r="CP340" s="34"/>
      <c r="CQ340" s="34"/>
      <c r="CS340" s="34"/>
      <c r="CT340" s="34"/>
      <c r="CU340" s="34"/>
      <c r="CV340" s="34"/>
      <c r="CW340" s="34"/>
    </row>
    <row r="341" spans="84:101" x14ac:dyDescent="0.35">
      <c r="CF341"/>
      <c r="CG341"/>
      <c r="CH341"/>
      <c r="CP341" s="34"/>
      <c r="CQ341" s="34"/>
      <c r="CS341" s="35"/>
      <c r="CT341" s="35"/>
      <c r="CU341" s="34"/>
      <c r="CV341" s="34"/>
      <c r="CW341" s="34"/>
    </row>
    <row r="342" spans="84:101" x14ac:dyDescent="0.35">
      <c r="CF342"/>
      <c r="CG342"/>
      <c r="CH342"/>
      <c r="CP342" s="34"/>
      <c r="CQ342" s="34"/>
      <c r="CS342" s="34"/>
      <c r="CT342" s="34"/>
      <c r="CU342" s="34"/>
      <c r="CV342" s="34"/>
      <c r="CW342" s="34"/>
    </row>
    <row r="343" spans="84:101" x14ac:dyDescent="0.35">
      <c r="CF343"/>
      <c r="CG343"/>
      <c r="CH343"/>
      <c r="CP343" s="35"/>
      <c r="CQ343" s="35"/>
      <c r="CR343" s="49"/>
      <c r="CS343" s="35"/>
      <c r="CT343" s="35"/>
      <c r="CU343" s="35"/>
      <c r="CV343" s="35"/>
      <c r="CW343" s="35"/>
    </row>
    <row r="344" spans="84:101" x14ac:dyDescent="0.35">
      <c r="CF344"/>
      <c r="CG344"/>
      <c r="CH344"/>
      <c r="CP344" s="34"/>
      <c r="CQ344" s="34"/>
      <c r="CS344" s="34"/>
      <c r="CT344" s="34"/>
      <c r="CU344" s="34"/>
      <c r="CV344" s="34"/>
      <c r="CW344" s="34"/>
    </row>
    <row r="345" spans="84:101" x14ac:dyDescent="0.35">
      <c r="CF345"/>
      <c r="CG345"/>
      <c r="CH345"/>
      <c r="CP345" s="34"/>
      <c r="CQ345" s="34"/>
      <c r="CS345" s="34"/>
      <c r="CT345" s="34"/>
      <c r="CU345" s="34"/>
      <c r="CV345" s="34"/>
      <c r="CW345" s="34"/>
    </row>
    <row r="346" spans="84:101" x14ac:dyDescent="0.35">
      <c r="CF346"/>
      <c r="CG346"/>
      <c r="CH346"/>
      <c r="CP346" s="34"/>
      <c r="CQ346" s="34"/>
      <c r="CS346" s="34"/>
      <c r="CT346" s="34"/>
      <c r="CU346" s="34"/>
      <c r="CV346" s="34"/>
      <c r="CW346" s="34"/>
    </row>
    <row r="347" spans="84:101" x14ac:dyDescent="0.35">
      <c r="CF347"/>
      <c r="CG347"/>
      <c r="CH347"/>
      <c r="CP347" s="34"/>
      <c r="CQ347" s="34"/>
      <c r="CS347" s="34"/>
      <c r="CT347" s="34"/>
      <c r="CU347" s="34"/>
      <c r="CV347" s="34"/>
      <c r="CW347" s="34"/>
    </row>
    <row r="348" spans="84:101" x14ac:dyDescent="0.35">
      <c r="CP348" s="34"/>
      <c r="CQ348" s="34"/>
      <c r="CS348" s="34"/>
      <c r="CT348" s="34"/>
      <c r="CU348" s="34"/>
      <c r="CV348" s="34"/>
      <c r="CW348" s="34"/>
    </row>
    <row r="349" spans="84:101" x14ac:dyDescent="0.35">
      <c r="CP349" s="34"/>
      <c r="CQ349" s="34"/>
      <c r="CS349" s="34"/>
      <c r="CT349" s="34"/>
      <c r="CU349" s="34"/>
      <c r="CV349" s="34"/>
      <c r="CW349" s="34"/>
    </row>
    <row r="350" spans="84:101" x14ac:dyDescent="0.35">
      <c r="CP350" s="34"/>
      <c r="CQ350" s="34"/>
      <c r="CS350" s="34"/>
      <c r="CT350" s="34"/>
      <c r="CU350" s="34"/>
      <c r="CV350" s="34"/>
      <c r="CW350" s="34"/>
    </row>
    <row r="351" spans="84:101" x14ac:dyDescent="0.35">
      <c r="CP351" s="34"/>
      <c r="CQ351" s="34"/>
      <c r="CS351" s="34"/>
      <c r="CT351" s="34"/>
      <c r="CU351" s="34"/>
      <c r="CV351" s="34"/>
      <c r="CW351" s="34"/>
    </row>
    <row r="352" spans="84:101" x14ac:dyDescent="0.35">
      <c r="CP352" s="34"/>
      <c r="CQ352" s="34"/>
      <c r="CS352" s="34"/>
      <c r="CT352" s="34"/>
      <c r="CU352" s="34"/>
      <c r="CV352" s="34"/>
      <c r="CW352" s="34"/>
    </row>
    <row r="353" spans="84:101" x14ac:dyDescent="0.35">
      <c r="CP353" s="34"/>
      <c r="CQ353" s="34"/>
      <c r="CS353" s="34"/>
      <c r="CT353" s="34"/>
      <c r="CU353" s="34"/>
      <c r="CV353" s="34"/>
      <c r="CW353" s="34"/>
    </row>
    <row r="354" spans="84:101" x14ac:dyDescent="0.35">
      <c r="CP354" s="35"/>
      <c r="CQ354" s="35"/>
      <c r="CR354" s="49"/>
      <c r="CS354" s="35"/>
      <c r="CT354" s="35"/>
      <c r="CU354" s="35"/>
      <c r="CV354" s="35"/>
      <c r="CW354" s="35"/>
    </row>
    <row r="355" spans="84:101" x14ac:dyDescent="0.35">
      <c r="CP355" s="34"/>
      <c r="CQ355" s="34"/>
      <c r="CS355" s="34"/>
      <c r="CT355" s="34"/>
      <c r="CU355" s="34"/>
      <c r="CV355" s="34"/>
      <c r="CW355" s="34"/>
    </row>
    <row r="356" spans="84:101" x14ac:dyDescent="0.35">
      <c r="CP356" s="34"/>
      <c r="CQ356" s="34"/>
      <c r="CS356" s="34"/>
      <c r="CT356" s="34"/>
      <c r="CU356" s="34"/>
      <c r="CV356" s="34"/>
      <c r="CW356" s="34"/>
    </row>
    <row r="357" spans="84:101" x14ac:dyDescent="0.35">
      <c r="CP357" s="34"/>
      <c r="CQ357" s="34"/>
      <c r="CS357" s="34"/>
      <c r="CT357" s="34"/>
      <c r="CU357" s="34"/>
      <c r="CV357" s="34"/>
      <c r="CW357" s="34"/>
    </row>
    <row r="358" spans="84:101" x14ac:dyDescent="0.35">
      <c r="CF358" s="42" t="s">
        <v>218</v>
      </c>
      <c r="CG358" t="s">
        <v>313</v>
      </c>
      <c r="CH358" s="34"/>
      <c r="CI358" s="34"/>
      <c r="CJ358" s="34"/>
      <c r="CK358" s="18" t="s">
        <v>217</v>
      </c>
      <c r="CL358" s="18" t="s">
        <v>4</v>
      </c>
      <c r="CM358" s="34"/>
      <c r="CN358" s="34"/>
      <c r="CO358" s="34"/>
      <c r="CP358" s="34"/>
      <c r="CQ358" s="34"/>
      <c r="CS358" s="34"/>
      <c r="CT358" s="34"/>
      <c r="CU358" s="34"/>
      <c r="CV358" s="34"/>
      <c r="CW358" s="34"/>
    </row>
    <row r="359" spans="84:101" x14ac:dyDescent="0.35">
      <c r="CF359"/>
      <c r="CG359" s="44">
        <v>205.58375634517816</v>
      </c>
      <c r="CH359"/>
      <c r="CI359" s="34"/>
      <c r="CJ359" s="34"/>
      <c r="CK359" s="17" t="s">
        <v>149</v>
      </c>
      <c r="CL359" s="17">
        <f>IFERROR(GETPIVOTDATA("Colaboradores",$CF$358,"Rango Duracion auxiliar",CK359),0)</f>
        <v>15.228426395939083</v>
      </c>
      <c r="CM359" s="34"/>
      <c r="CN359" s="34"/>
      <c r="CO359" s="34"/>
      <c r="CP359" s="34"/>
      <c r="CQ359" s="34"/>
      <c r="CS359" s="34"/>
      <c r="CT359" s="34"/>
      <c r="CU359" s="34"/>
      <c r="CV359" s="34"/>
      <c r="CW359" s="34"/>
    </row>
    <row r="360" spans="84:101" x14ac:dyDescent="0.35">
      <c r="CF360" t="s">
        <v>104</v>
      </c>
      <c r="CG360" s="44">
        <v>25.380710659898472</v>
      </c>
      <c r="CH360"/>
      <c r="CI360" s="35"/>
      <c r="CJ360" s="35"/>
      <c r="CK360" s="48" t="s">
        <v>104</v>
      </c>
      <c r="CL360" s="17">
        <f>IFERROR(GETPIVOTDATA("Colaboradores",$CF$358,"Rango Duracion auxiliar",CK360),0)</f>
        <v>25.380710659898472</v>
      </c>
      <c r="CM360" s="34"/>
      <c r="CN360" s="34"/>
      <c r="CO360" s="34"/>
      <c r="CP360" s="34"/>
      <c r="CQ360" s="34"/>
      <c r="CS360" s="34"/>
      <c r="CT360" s="34"/>
      <c r="CU360" s="34"/>
      <c r="CV360" s="34"/>
      <c r="CW360" s="34"/>
    </row>
    <row r="361" spans="84:101" x14ac:dyDescent="0.35">
      <c r="CF361" t="s">
        <v>96</v>
      </c>
      <c r="CG361" s="44">
        <v>3.8071065989847717</v>
      </c>
      <c r="CH361"/>
      <c r="CI361" s="34"/>
      <c r="CJ361" s="34"/>
      <c r="CK361" s="17" t="s">
        <v>96</v>
      </c>
      <c r="CL361" s="17">
        <f>IFERROR(GETPIVOTDATA("Colaboradores",$CF$358,"Rango Duracion auxiliar",CK361),0)</f>
        <v>3.8071065989847717</v>
      </c>
      <c r="CM361" s="35"/>
      <c r="CN361" s="35"/>
      <c r="CO361" s="35"/>
      <c r="CP361" s="34"/>
      <c r="CQ361" s="34"/>
      <c r="CS361" s="34"/>
      <c r="CT361" s="34"/>
      <c r="CU361" s="34"/>
      <c r="CV361" s="34"/>
      <c r="CW361" s="34"/>
    </row>
    <row r="362" spans="84:101" x14ac:dyDescent="0.35">
      <c r="CF362" t="s">
        <v>149</v>
      </c>
      <c r="CG362" s="44">
        <v>15.228426395939083</v>
      </c>
      <c r="CH362"/>
      <c r="CI362" s="34"/>
      <c r="CJ362" s="34"/>
      <c r="CK362" s="17" t="s">
        <v>105</v>
      </c>
      <c r="CL362" s="17">
        <f>IFERROR(GETPIVOTDATA("Colaboradores",$CF$358,"Rango Duracion auxiliar",CK362),0)</f>
        <v>0</v>
      </c>
      <c r="CM362" s="34"/>
      <c r="CN362" s="34"/>
      <c r="CO362" s="34"/>
      <c r="CP362" s="34"/>
      <c r="CQ362" s="34"/>
      <c r="CS362" s="34"/>
      <c r="CT362" s="34"/>
      <c r="CU362" s="34"/>
      <c r="CV362" s="34"/>
      <c r="CW362" s="34"/>
    </row>
    <row r="363" spans="84:101" x14ac:dyDescent="0.35">
      <c r="CF363" t="s">
        <v>204</v>
      </c>
      <c r="CG363" s="44">
        <v>250.00000000000051</v>
      </c>
      <c r="CH363"/>
      <c r="CI363" s="34"/>
      <c r="CJ363" s="34"/>
      <c r="CK363" s="17"/>
      <c r="CL363" s="17">
        <f>IFERROR(GETPIVOTDATA("Colaboradores",$CF$358,"Rango Duracion auxiliar",""),0)</f>
        <v>205.58375634517816</v>
      </c>
      <c r="CP363" s="49"/>
      <c r="CQ363" s="49"/>
      <c r="CR363" s="49"/>
      <c r="CS363" s="35"/>
      <c r="CT363" s="35"/>
      <c r="CU363" s="35"/>
      <c r="CV363" s="35"/>
      <c r="CW363" s="35"/>
    </row>
    <row r="364" spans="84:101" x14ac:dyDescent="0.35">
      <c r="CF364"/>
      <c r="CG364"/>
      <c r="CH364"/>
      <c r="CI364" s="34"/>
      <c r="CJ364" s="34"/>
      <c r="CK364" s="34"/>
      <c r="CL364" s="34"/>
      <c r="CS364" s="34"/>
      <c r="CT364" s="34"/>
      <c r="CU364" s="34"/>
      <c r="CV364" s="34"/>
      <c r="CW364" s="34"/>
    </row>
    <row r="365" spans="84:101" x14ac:dyDescent="0.35">
      <c r="CH365"/>
      <c r="CI365" s="35"/>
      <c r="CJ365" s="35"/>
      <c r="CM365" s="49"/>
      <c r="CN365" s="49"/>
      <c r="CO365" s="49"/>
      <c r="CS365" s="34"/>
      <c r="CT365" s="34"/>
      <c r="CU365" s="34"/>
      <c r="CV365" s="34"/>
      <c r="CW365" s="34"/>
    </row>
    <row r="366" spans="84:101" x14ac:dyDescent="0.35">
      <c r="CS366" s="34"/>
      <c r="CT366" s="34"/>
      <c r="CU366" s="34"/>
      <c r="CV366" s="34"/>
      <c r="CW366" s="34"/>
    </row>
    <row r="367" spans="84:101" x14ac:dyDescent="0.35">
      <c r="CF367" s="42" t="s">
        <v>216</v>
      </c>
      <c r="CG367" t="s">
        <v>313</v>
      </c>
      <c r="CH367"/>
      <c r="CI367" s="34"/>
      <c r="CJ367" s="34"/>
      <c r="CK367" s="15" t="s">
        <v>215</v>
      </c>
      <c r="CL367" s="15" t="s">
        <v>4</v>
      </c>
      <c r="CS367" s="34"/>
      <c r="CT367" s="34"/>
      <c r="CU367" s="34"/>
      <c r="CV367" s="34"/>
      <c r="CW367" s="34"/>
    </row>
    <row r="368" spans="84:101" x14ac:dyDescent="0.35">
      <c r="CF368" t="s">
        <v>96</v>
      </c>
      <c r="CG368" s="44">
        <v>63.451776649746265</v>
      </c>
      <c r="CH368"/>
      <c r="CI368" s="34"/>
      <c r="CJ368" s="34"/>
      <c r="CK368" s="17" t="s">
        <v>95</v>
      </c>
      <c r="CL368" s="17">
        <f>IFERROR(GETPIVOTDATA("Colaboradores",$CF$367,"Rango Duración Viaje",CK368),0)</f>
        <v>111.67512690355322</v>
      </c>
      <c r="CS368" s="34"/>
      <c r="CT368" s="34"/>
      <c r="CU368" s="34"/>
      <c r="CV368" s="34"/>
      <c r="CW368" s="34"/>
    </row>
    <row r="369" spans="83:101" x14ac:dyDescent="0.35">
      <c r="CF369" t="s">
        <v>97</v>
      </c>
      <c r="CG369" s="44">
        <v>60.913705583756411</v>
      </c>
      <c r="CH369"/>
      <c r="CI369" s="34"/>
      <c r="CJ369" s="34"/>
      <c r="CK369" s="17" t="s">
        <v>96</v>
      </c>
      <c r="CL369" s="17">
        <f>IFERROR(GETPIVOTDATA("Colaboradores",$CF$367,"Rango Duración Viaje",CK369),0)</f>
        <v>63.451776649746265</v>
      </c>
      <c r="CO369" s="34"/>
      <c r="CS369" s="34"/>
      <c r="CT369" s="34"/>
      <c r="CU369" s="34"/>
      <c r="CV369" s="34"/>
      <c r="CW369" s="34"/>
    </row>
    <row r="370" spans="83:101" x14ac:dyDescent="0.35">
      <c r="CF370" t="s">
        <v>98</v>
      </c>
      <c r="CG370" s="44">
        <v>13.95939086294416</v>
      </c>
      <c r="CH370"/>
      <c r="CI370" s="34"/>
      <c r="CJ370" s="34"/>
      <c r="CK370" s="17" t="s">
        <v>97</v>
      </c>
      <c r="CL370" s="17">
        <f>IFERROR(GETPIVOTDATA("Colaboradores",$CF$367,"Rango Duración Viaje",CK370),0)</f>
        <v>60.913705583756411</v>
      </c>
      <c r="CM370" s="34"/>
      <c r="CN370" s="34"/>
      <c r="CO370" s="34"/>
      <c r="CS370" s="34"/>
      <c r="CT370" s="34"/>
      <c r="CU370" s="34"/>
      <c r="CV370" s="34"/>
      <c r="CW370" s="34"/>
    </row>
    <row r="371" spans="83:101" x14ac:dyDescent="0.35">
      <c r="CF371" t="s">
        <v>95</v>
      </c>
      <c r="CG371" s="44">
        <v>111.67512690355322</v>
      </c>
      <c r="CH371"/>
      <c r="CI371" s="34"/>
      <c r="CJ371" s="34"/>
      <c r="CK371" s="17" t="s">
        <v>98</v>
      </c>
      <c r="CL371" s="17">
        <f>IFERROR(GETPIVOTDATA("Colaboradores",$CF$367,"Rango Duración Viaje",CK371),0)</f>
        <v>13.95939086294416</v>
      </c>
      <c r="CM371" s="34"/>
      <c r="CN371" s="34"/>
      <c r="CO371" s="34"/>
      <c r="CS371" s="34"/>
      <c r="CT371" s="34"/>
      <c r="CU371" s="34"/>
      <c r="CV371" s="34"/>
      <c r="CW371" s="34"/>
    </row>
    <row r="372" spans="83:101" x14ac:dyDescent="0.35">
      <c r="CF372" t="s">
        <v>204</v>
      </c>
      <c r="CG372" s="44">
        <v>250.00000000000006</v>
      </c>
      <c r="CH372"/>
      <c r="CI372" s="34"/>
      <c r="CJ372" s="34"/>
      <c r="CK372" s="17"/>
      <c r="CL372" s="17">
        <f>IFERROR(GETPIVOTDATA("Colaboradores",$CF$367,"Rango Duración Viaje",""),0)</f>
        <v>0</v>
      </c>
      <c r="CM372" s="34"/>
      <c r="CN372" s="34"/>
      <c r="CO372" s="35"/>
      <c r="CS372" s="34"/>
      <c r="CT372" s="34"/>
      <c r="CU372" s="34"/>
      <c r="CV372" s="34"/>
      <c r="CW372" s="34"/>
    </row>
    <row r="373" spans="83:101" x14ac:dyDescent="0.35">
      <c r="CF373"/>
      <c r="CG373"/>
      <c r="CH373"/>
      <c r="CI373" s="35"/>
      <c r="CJ373" s="35"/>
      <c r="CK373" s="34"/>
      <c r="CL373" s="34"/>
      <c r="CM373" s="35"/>
      <c r="CN373" s="35"/>
      <c r="CO373" s="34"/>
      <c r="CS373" s="34"/>
      <c r="CT373" s="34"/>
      <c r="CU373" s="34"/>
      <c r="CV373" s="34"/>
      <c r="CW373" s="34"/>
    </row>
    <row r="374" spans="83:101" x14ac:dyDescent="0.35">
      <c r="CH374"/>
      <c r="CI374" s="34"/>
      <c r="CJ374" s="34"/>
      <c r="CM374" s="34"/>
      <c r="CN374" s="34"/>
      <c r="CO374" s="34"/>
      <c r="CS374" s="34"/>
      <c r="CT374" s="34"/>
      <c r="CU374" s="34"/>
      <c r="CV374" s="34"/>
      <c r="CW374" s="34"/>
    </row>
    <row r="375" spans="83:101" x14ac:dyDescent="0.35">
      <c r="CO375" s="34"/>
      <c r="CS375" s="35"/>
      <c r="CT375" s="35"/>
      <c r="CU375" s="34"/>
      <c r="CV375" s="34"/>
      <c r="CW375" s="34"/>
    </row>
    <row r="376" spans="83:101" x14ac:dyDescent="0.35">
      <c r="CF376" s="42" t="s">
        <v>214</v>
      </c>
      <c r="CG376" t="s">
        <v>313</v>
      </c>
      <c r="CH376"/>
      <c r="CI376" s="34"/>
      <c r="CJ376" s="34"/>
      <c r="CK376" s="15" t="s">
        <v>213</v>
      </c>
      <c r="CL376" s="15" t="s">
        <v>4</v>
      </c>
      <c r="CM376" s="34"/>
      <c r="CN376" s="34"/>
      <c r="CO376" s="34"/>
      <c r="CS376" s="34"/>
      <c r="CT376" s="34"/>
      <c r="CU376" s="34"/>
      <c r="CV376" s="34"/>
      <c r="CW376" s="34"/>
    </row>
    <row r="377" spans="83:101" x14ac:dyDescent="0.35">
      <c r="CF377"/>
      <c r="CG377" s="44">
        <v>205.58375634517816</v>
      </c>
      <c r="CH377"/>
      <c r="CI377" s="34"/>
      <c r="CJ377" s="34"/>
      <c r="CK377" s="17" t="s">
        <v>106</v>
      </c>
      <c r="CL377" s="17">
        <f>IFERROR(GETPIVOTDATA("Colaboradores",$CF$376,"Rango Distancia Auxiliar",CK377),0)</f>
        <v>3.8071065989847717</v>
      </c>
      <c r="CM377" s="34"/>
      <c r="CN377" s="34"/>
      <c r="CO377" s="34"/>
      <c r="CS377" s="34"/>
      <c r="CT377" s="34"/>
      <c r="CU377" s="34"/>
      <c r="CV377" s="34"/>
      <c r="CW377" s="34"/>
    </row>
    <row r="378" spans="83:101" x14ac:dyDescent="0.35">
      <c r="CF378" t="s">
        <v>107</v>
      </c>
      <c r="CG378" s="44">
        <v>6.345177664974619</v>
      </c>
      <c r="CH378"/>
      <c r="CI378" s="34"/>
      <c r="CJ378" s="34"/>
      <c r="CK378" s="17" t="s">
        <v>107</v>
      </c>
      <c r="CL378" s="17">
        <f>IFERROR(GETPIVOTDATA("Colaboradores",$CF$376,"Rango Distancia Auxiliar",CK378),0)</f>
        <v>6.345177664974619</v>
      </c>
      <c r="CM378" s="34"/>
      <c r="CN378" s="34"/>
      <c r="CO378" s="34"/>
      <c r="CS378" s="34"/>
      <c r="CT378" s="34"/>
      <c r="CU378" s="34"/>
      <c r="CV378" s="34"/>
      <c r="CW378" s="34"/>
    </row>
    <row r="379" spans="83:101" x14ac:dyDescent="0.35">
      <c r="CE379" s="34"/>
      <c r="CF379" t="s">
        <v>108</v>
      </c>
      <c r="CG379" s="44">
        <v>8.8832487309644659</v>
      </c>
      <c r="CH379"/>
      <c r="CI379" s="34"/>
      <c r="CJ379" s="34"/>
      <c r="CK379" s="17" t="s">
        <v>108</v>
      </c>
      <c r="CL379" s="17">
        <f>IFERROR(GETPIVOTDATA("Colaboradores",$CF$376,"Rango Distancia Auxiliar",CK379),0)</f>
        <v>8.8832487309644659</v>
      </c>
      <c r="CM379" s="34"/>
      <c r="CN379" s="34"/>
      <c r="CO379" s="34"/>
      <c r="CS379" s="34"/>
      <c r="CT379" s="34"/>
      <c r="CU379" s="34"/>
      <c r="CV379" s="34"/>
      <c r="CW379" s="34"/>
    </row>
    <row r="380" spans="83:101" x14ac:dyDescent="0.35">
      <c r="CE380" s="34"/>
      <c r="CF380" t="s">
        <v>100</v>
      </c>
      <c r="CG380" s="44">
        <v>7.6142131979695424</v>
      </c>
      <c r="CH380"/>
      <c r="CI380" s="34"/>
      <c r="CJ380" s="34"/>
      <c r="CK380" s="17" t="s">
        <v>100</v>
      </c>
      <c r="CL380" s="17">
        <f>IFERROR(GETPIVOTDATA("Colaboradores",$CF$376,"Rango Distancia Auxiliar",CK380),0)</f>
        <v>7.6142131979695424</v>
      </c>
      <c r="CM380" s="34"/>
      <c r="CN380" s="34"/>
      <c r="CO380" s="34"/>
      <c r="CS380" s="34"/>
      <c r="CT380" s="34"/>
      <c r="CU380" s="34"/>
      <c r="CV380" s="34"/>
      <c r="CW380" s="34"/>
    </row>
    <row r="381" spans="83:101" x14ac:dyDescent="0.35">
      <c r="CE381" s="34"/>
      <c r="CF381" t="s">
        <v>109</v>
      </c>
      <c r="CG381" s="44">
        <v>17.766497461928932</v>
      </c>
      <c r="CH381"/>
      <c r="CI381" s="34"/>
      <c r="CJ381" s="34"/>
      <c r="CK381" s="17" t="s">
        <v>109</v>
      </c>
      <c r="CL381" s="17">
        <f>IFERROR(GETPIVOTDATA("Colaboradores",$CF$376,"Rango Distancia Auxiliar",CK381),0)</f>
        <v>17.766497461928932</v>
      </c>
      <c r="CM381" s="34"/>
      <c r="CN381" s="34"/>
      <c r="CO381" s="34"/>
      <c r="CS381" s="34"/>
      <c r="CT381" s="34"/>
      <c r="CU381" s="34"/>
      <c r="CV381" s="34"/>
      <c r="CW381" s="34"/>
    </row>
    <row r="382" spans="83:101" x14ac:dyDescent="0.35">
      <c r="CE382" s="34"/>
      <c r="CF382" t="s">
        <v>106</v>
      </c>
      <c r="CG382" s="44">
        <v>3.8071065989847717</v>
      </c>
      <c r="CH382"/>
      <c r="CI382" s="34"/>
      <c r="CJ382" s="34"/>
      <c r="CK382" s="17"/>
      <c r="CL382" s="17">
        <f>IFERROR(GETPIVOTDATA("Colaboradores",$CF$376,"Rango Distancia Auxiliar",""),0)</f>
        <v>205.58375634517816</v>
      </c>
      <c r="CM382" s="34"/>
      <c r="CN382" s="34"/>
      <c r="CO382" s="34"/>
      <c r="CS382" s="34"/>
      <c r="CT382" s="34"/>
      <c r="CU382" s="34"/>
      <c r="CV382" s="34"/>
      <c r="CW382" s="34"/>
    </row>
    <row r="383" spans="83:101" x14ac:dyDescent="0.35">
      <c r="CE383" s="34"/>
      <c r="CF383" t="s">
        <v>204</v>
      </c>
      <c r="CG383" s="44">
        <v>250.00000000000048</v>
      </c>
      <c r="CH383"/>
      <c r="CI383" s="34"/>
      <c r="CJ383" s="34"/>
      <c r="CK383" s="34"/>
      <c r="CL383" s="34"/>
      <c r="CM383" s="34"/>
      <c r="CN383" s="34"/>
      <c r="CO383" s="35"/>
      <c r="CS383" s="34"/>
      <c r="CT383" s="34"/>
      <c r="CU383" s="34"/>
      <c r="CV383" s="34"/>
      <c r="CW383" s="34"/>
    </row>
    <row r="384" spans="83:101" x14ac:dyDescent="0.35">
      <c r="CE384" s="34"/>
      <c r="CF384"/>
      <c r="CG384"/>
      <c r="CH384"/>
      <c r="CI384" s="34"/>
      <c r="CJ384" s="34"/>
      <c r="CM384" s="34"/>
      <c r="CN384" s="34"/>
      <c r="CO384" s="34"/>
      <c r="CP384" s="34"/>
      <c r="CS384" s="34"/>
      <c r="CT384" s="34"/>
      <c r="CU384" s="34"/>
      <c r="CV384" s="34"/>
      <c r="CW384" s="34"/>
    </row>
    <row r="385" spans="84:101" x14ac:dyDescent="0.35">
      <c r="CO385" s="34"/>
      <c r="CS385" s="34"/>
      <c r="CT385" s="34"/>
      <c r="CU385" s="34"/>
      <c r="CV385" s="34"/>
      <c r="CW385" s="34"/>
    </row>
    <row r="386" spans="84:101" x14ac:dyDescent="0.35">
      <c r="CF386" s="42" t="s">
        <v>212</v>
      </c>
      <c r="CG386" t="s">
        <v>313</v>
      </c>
      <c r="CH386" s="42"/>
      <c r="CI386" s="35"/>
      <c r="CJ386" s="35"/>
      <c r="CK386" s="15" t="s">
        <v>211</v>
      </c>
      <c r="CL386" s="15" t="s">
        <v>4</v>
      </c>
      <c r="CM386" s="35"/>
      <c r="CN386" s="35"/>
      <c r="CO386" s="34"/>
      <c r="CS386" s="34"/>
      <c r="CT386" s="34"/>
      <c r="CU386" s="34"/>
      <c r="CV386" s="34"/>
      <c r="CW386" s="34"/>
    </row>
    <row r="387" spans="84:101" x14ac:dyDescent="0.35">
      <c r="CF387" t="s">
        <v>102</v>
      </c>
      <c r="CG387" s="44">
        <v>58.375634517766557</v>
      </c>
      <c r="CH387"/>
      <c r="CI387" s="34"/>
      <c r="CJ387" s="34"/>
      <c r="CK387" s="17" t="s">
        <v>99</v>
      </c>
      <c r="CL387" s="17">
        <f>IFERROR(GETPIVOTDATA("Colaboradores",$CF$386,"Rango Distancia Viaje",CK387),0)</f>
        <v>98.984771573604021</v>
      </c>
      <c r="CM387" s="34"/>
      <c r="CN387" s="34"/>
      <c r="CO387" s="34"/>
      <c r="CS387" s="34"/>
      <c r="CT387" s="34"/>
      <c r="CU387" s="34"/>
      <c r="CV387" s="34"/>
      <c r="CW387" s="34"/>
    </row>
    <row r="388" spans="84:101" x14ac:dyDescent="0.35">
      <c r="CF388" t="s">
        <v>100</v>
      </c>
      <c r="CG388" s="44">
        <v>7.6142131979695424</v>
      </c>
      <c r="CH388"/>
      <c r="CI388" s="34"/>
      <c r="CJ388" s="34"/>
      <c r="CK388" s="17" t="s">
        <v>100</v>
      </c>
      <c r="CL388" s="17">
        <f>IFERROR(GETPIVOTDATA("Colaboradores",$CF$386,"Rango Distancia Viaje",CK388),0)</f>
        <v>7.6142131979695424</v>
      </c>
      <c r="CM388" s="34"/>
      <c r="CN388" s="34"/>
      <c r="CO388" s="34"/>
      <c r="CS388" s="34"/>
      <c r="CT388" s="34"/>
      <c r="CU388" s="34"/>
      <c r="CV388" s="34"/>
      <c r="CW388" s="34"/>
    </row>
    <row r="389" spans="84:101" x14ac:dyDescent="0.35">
      <c r="CF389" t="s">
        <v>101</v>
      </c>
      <c r="CG389" s="44">
        <v>53.299492385786849</v>
      </c>
      <c r="CH389"/>
      <c r="CK389" s="17" t="s">
        <v>101</v>
      </c>
      <c r="CL389" s="17">
        <f>IFERROR(GETPIVOTDATA("Colaboradores",$CF$386,"Rango Distancia Viaje",CK389),0)</f>
        <v>53.299492385786849</v>
      </c>
      <c r="CM389" s="34"/>
      <c r="CN389" s="34"/>
      <c r="CO389" s="34"/>
      <c r="CS389" s="34"/>
      <c r="CT389" s="34"/>
      <c r="CU389" s="34"/>
      <c r="CV389" s="34"/>
      <c r="CW389" s="34"/>
    </row>
    <row r="390" spans="84:101" x14ac:dyDescent="0.35">
      <c r="CF390" t="s">
        <v>103</v>
      </c>
      <c r="CG390" s="44">
        <v>31.72588832487309</v>
      </c>
      <c r="CH390"/>
      <c r="CI390" s="34"/>
      <c r="CJ390" s="34"/>
      <c r="CK390" s="17" t="s">
        <v>102</v>
      </c>
      <c r="CL390" s="17">
        <f>IFERROR(GETPIVOTDATA("Colaboradores",$CF$386,"Rango Distancia Viaje",CK390),0)</f>
        <v>58.375634517766557</v>
      </c>
      <c r="CM390" s="34"/>
      <c r="CN390" s="34"/>
      <c r="CO390" s="34"/>
      <c r="CS390" s="34"/>
      <c r="CT390" s="34"/>
      <c r="CU390" s="34"/>
      <c r="CV390" s="34"/>
      <c r="CW390" s="34"/>
    </row>
    <row r="391" spans="84:101" x14ac:dyDescent="0.35">
      <c r="CF391" t="s">
        <v>99</v>
      </c>
      <c r="CG391" s="44">
        <v>98.984771573604021</v>
      </c>
      <c r="CH391"/>
      <c r="CK391" s="17" t="s">
        <v>103</v>
      </c>
      <c r="CL391" s="17">
        <f>IFERROR(GETPIVOTDATA("Colaboradores",$CF$386,"Rango Distancia Viaje",CK391),0)</f>
        <v>31.72588832487309</v>
      </c>
      <c r="CM391" s="34"/>
      <c r="CN391" s="34"/>
      <c r="CO391" s="34"/>
      <c r="CS391" s="34"/>
      <c r="CT391" s="34"/>
      <c r="CU391" s="34"/>
      <c r="CV391" s="34"/>
      <c r="CW391" s="34"/>
    </row>
    <row r="392" spans="84:101" x14ac:dyDescent="0.35">
      <c r="CF392" t="s">
        <v>204</v>
      </c>
      <c r="CG392" s="44">
        <v>250.00000000000006</v>
      </c>
      <c r="CH392"/>
      <c r="CK392" s="17"/>
      <c r="CL392" s="17">
        <f>IFERROR(GETPIVOTDATA("Colaboradores",$CF$386,"Rango Distancia Viaje",""),0)</f>
        <v>0</v>
      </c>
      <c r="CM392" s="34"/>
      <c r="CN392" s="34"/>
      <c r="CO392" s="49"/>
      <c r="CS392" s="34"/>
      <c r="CT392" s="34"/>
      <c r="CU392" s="34"/>
      <c r="CV392" s="34"/>
      <c r="CW392" s="34"/>
    </row>
    <row r="393" spans="84:101" x14ac:dyDescent="0.35">
      <c r="CF393"/>
      <c r="CG393"/>
      <c r="CH393"/>
      <c r="CM393" s="34"/>
      <c r="CN393" s="34"/>
      <c r="CS393" s="34"/>
      <c r="CT393" s="34"/>
      <c r="CU393" s="34"/>
      <c r="CV393" s="34"/>
      <c r="CW393" s="34"/>
    </row>
    <row r="394" spans="84:101" x14ac:dyDescent="0.35">
      <c r="CF394"/>
      <c r="CG394"/>
      <c r="CH394"/>
      <c r="CM394" s="34"/>
      <c r="CN394" s="34"/>
      <c r="CS394" s="34"/>
      <c r="CT394" s="34"/>
      <c r="CU394" s="34"/>
      <c r="CV394" s="34"/>
      <c r="CW394" s="34"/>
    </row>
    <row r="395" spans="84:101" x14ac:dyDescent="0.35">
      <c r="CG395" s="49"/>
      <c r="CH395" s="49"/>
      <c r="CI395" s="49"/>
      <c r="CJ395" s="49"/>
      <c r="CK395" s="49"/>
      <c r="CL395" s="49"/>
      <c r="CM395" s="49"/>
      <c r="CN395" s="49"/>
      <c r="CS395" s="34"/>
      <c r="CT395" s="34"/>
      <c r="CU395" s="34"/>
      <c r="CV395" s="34"/>
      <c r="CW395" s="34"/>
    </row>
    <row r="396" spans="84:101" x14ac:dyDescent="0.35">
      <c r="CF396" s="42" t="s">
        <v>210</v>
      </c>
      <c r="CG396" t="s">
        <v>313</v>
      </c>
      <c r="CH396" t="s">
        <v>315</v>
      </c>
      <c r="CI396" t="s">
        <v>324</v>
      </c>
      <c r="CK396" s="16" t="s">
        <v>243</v>
      </c>
      <c r="CL396" s="15" t="s">
        <v>209</v>
      </c>
      <c r="CM396" s="15" t="s">
        <v>207</v>
      </c>
      <c r="CN396" s="15" t="s">
        <v>205</v>
      </c>
      <c r="CS396" s="34"/>
      <c r="CT396" s="34"/>
      <c r="CU396" s="34"/>
      <c r="CV396" s="34"/>
      <c r="CW396" s="34"/>
    </row>
    <row r="397" spans="84:101" x14ac:dyDescent="0.35">
      <c r="CF397" t="s">
        <v>155</v>
      </c>
      <c r="CG397" s="44">
        <v>1.2690355329949239</v>
      </c>
      <c r="CH397" s="44">
        <v>19.035532994923791</v>
      </c>
      <c r="CI397" s="44">
        <v>1.0786802030456812</v>
      </c>
      <c r="CK397" s="14" t="str">
        <f t="shared" ref="CK397:CL410" si="40">CK244</f>
        <v>Transmilenio</v>
      </c>
      <c r="CL397" s="13" t="str">
        <f t="shared" si="40"/>
        <v>Transmilenio</v>
      </c>
      <c r="CM397" s="12">
        <f t="shared" ref="CM397:CM410" si="41">IFERROR(GETPIVOTDATA("Suma de Dist_Prm_",$CF$396,"Modo_Principal",CL397)/$CN244,0)</f>
        <v>13.726681952380945</v>
      </c>
      <c r="CN397" s="12">
        <f t="shared" ref="CN397:CN410" si="42">IFERROR(GETPIVOTDATA("Suma de Dur_Prm_",$CF$396,"Modo_Principal",$CL397)/$CN244,0)</f>
        <v>86.785714285714249</v>
      </c>
      <c r="CP397" s="34"/>
      <c r="CQ397" s="34"/>
      <c r="CS397" s="34"/>
      <c r="CT397" s="34"/>
      <c r="CU397" s="34"/>
      <c r="CV397" s="34"/>
      <c r="CW397" s="34"/>
    </row>
    <row r="398" spans="84:101" x14ac:dyDescent="0.35">
      <c r="CF398" t="s">
        <v>27</v>
      </c>
      <c r="CG398" s="44">
        <v>16.497461928934008</v>
      </c>
      <c r="CH398" s="44">
        <v>1008.8832487309643</v>
      </c>
      <c r="CI398" s="44">
        <v>203.5032030456853</v>
      </c>
      <c r="CK398" s="13" t="str">
        <f t="shared" si="40"/>
        <v>Teletrabajo</v>
      </c>
      <c r="CL398" s="13" t="str">
        <f t="shared" si="40"/>
        <v>Trabajo desde el lugar de residencia, o teletrabajo</v>
      </c>
      <c r="CM398" s="12">
        <f t="shared" si="41"/>
        <v>0</v>
      </c>
      <c r="CN398" s="12">
        <f t="shared" si="42"/>
        <v>0</v>
      </c>
      <c r="CP398" s="34"/>
      <c r="CQ398" s="34"/>
      <c r="CS398" s="34"/>
      <c r="CT398" s="34"/>
      <c r="CU398" s="34"/>
      <c r="CV398" s="34"/>
      <c r="CW398" s="34"/>
    </row>
    <row r="399" spans="84:101" x14ac:dyDescent="0.35">
      <c r="CF399" t="s">
        <v>31</v>
      </c>
      <c r="CG399" s="44">
        <v>6.345177664974619</v>
      </c>
      <c r="CH399" s="44">
        <v>380.71065989847733</v>
      </c>
      <c r="CI399" s="44">
        <v>80.212695431472042</v>
      </c>
      <c r="CK399" s="13" t="str">
        <f t="shared" si="40"/>
        <v>Bicicleta</v>
      </c>
      <c r="CL399" s="13" t="str">
        <f t="shared" si="40"/>
        <v>Bicicleta</v>
      </c>
      <c r="CM399" s="12">
        <f t="shared" si="41"/>
        <v>7.7695790000000011</v>
      </c>
      <c r="CN399" s="12">
        <f t="shared" si="42"/>
        <v>39.333333333333336</v>
      </c>
      <c r="CP399" s="34"/>
      <c r="CQ399" s="34"/>
      <c r="CS399" s="34"/>
      <c r="CT399" s="34"/>
      <c r="CU399" s="34"/>
      <c r="CV399" s="34"/>
      <c r="CW399" s="34"/>
    </row>
    <row r="400" spans="84:101" x14ac:dyDescent="0.35">
      <c r="CF400" t="s">
        <v>33</v>
      </c>
      <c r="CG400" s="44">
        <v>19.035532994923855</v>
      </c>
      <c r="CH400" s="44">
        <v>748.73096446700504</v>
      </c>
      <c r="CI400" s="44">
        <v>147.89807741116752</v>
      </c>
      <c r="CK400" s="13" t="str">
        <f t="shared" si="40"/>
        <v>SITP</v>
      </c>
      <c r="CL400" s="13" t="str">
        <f t="shared" si="40"/>
        <v>SITP - Zonal</v>
      </c>
      <c r="CM400" s="12">
        <f t="shared" si="41"/>
        <v>10.808957062500003</v>
      </c>
      <c r="CN400" s="12">
        <f t="shared" si="42"/>
        <v>69.375000000000028</v>
      </c>
      <c r="CP400" s="34"/>
      <c r="CQ400" s="34"/>
      <c r="CS400" s="34"/>
      <c r="CT400" s="34"/>
      <c r="CU400" s="34"/>
      <c r="CV400" s="34"/>
      <c r="CW400" s="34"/>
    </row>
    <row r="401" spans="84:101" x14ac:dyDescent="0.35">
      <c r="CF401" t="s">
        <v>34</v>
      </c>
      <c r="CG401" s="44">
        <v>5.0761421319796955</v>
      </c>
      <c r="CH401" s="44">
        <v>672.58883248730979</v>
      </c>
      <c r="CI401" s="44">
        <v>121.083989965219</v>
      </c>
      <c r="CK401" s="13" t="str">
        <f t="shared" si="40"/>
        <v>Automóvil conductor</v>
      </c>
      <c r="CL401" s="13" t="str">
        <f t="shared" si="40"/>
        <v>Automóvil, camioneta o campero como conductor</v>
      </c>
      <c r="CM401" s="12">
        <f t="shared" si="41"/>
        <v>12.335424923076925</v>
      </c>
      <c r="CN401" s="12">
        <f t="shared" si="42"/>
        <v>61.153846153846146</v>
      </c>
      <c r="CP401" s="34"/>
      <c r="CQ401" s="34"/>
      <c r="CS401" s="34"/>
      <c r="CT401" s="34"/>
      <c r="CU401" s="34"/>
      <c r="CV401" s="34"/>
      <c r="CW401" s="34"/>
    </row>
    <row r="402" spans="84:101" x14ac:dyDescent="0.35">
      <c r="CF402" t="s">
        <v>29</v>
      </c>
      <c r="CG402" s="44">
        <v>32.994923857868017</v>
      </c>
      <c r="CH402" s="44">
        <v>1968.908629441624</v>
      </c>
      <c r="CI402" s="44">
        <v>439.59465482233514</v>
      </c>
      <c r="CK402" s="13" t="str">
        <f t="shared" si="40"/>
        <v>Motocicleta conductor</v>
      </c>
      <c r="CL402" s="13" t="str">
        <f t="shared" si="40"/>
        <v>Motocicleta como conductor</v>
      </c>
      <c r="CM402" s="12">
        <f t="shared" si="41"/>
        <v>13.323099538461543</v>
      </c>
      <c r="CN402" s="12">
        <f t="shared" si="42"/>
        <v>59.67307692307692</v>
      </c>
      <c r="CP402" s="34"/>
      <c r="CQ402" s="34"/>
      <c r="CS402" s="34"/>
      <c r="CT402" s="34"/>
      <c r="CU402" s="34"/>
      <c r="CV402" s="34"/>
      <c r="CW402" s="34"/>
    </row>
    <row r="403" spans="84:101" x14ac:dyDescent="0.35">
      <c r="CF403" t="s">
        <v>28</v>
      </c>
      <c r="CG403" s="44">
        <v>10.152284263959389</v>
      </c>
      <c r="CH403" s="44">
        <v>704.31472081218294</v>
      </c>
      <c r="CI403" s="44">
        <v>109.73560469543149</v>
      </c>
      <c r="CK403" s="13" t="str">
        <f t="shared" si="40"/>
        <v>Ruta institucional</v>
      </c>
      <c r="CL403" s="13" t="str">
        <f t="shared" si="40"/>
        <v>Ruta institucional</v>
      </c>
      <c r="CM403" s="12">
        <f t="shared" si="41"/>
        <v>0</v>
      </c>
      <c r="CN403" s="12">
        <f t="shared" si="42"/>
        <v>0</v>
      </c>
      <c r="CS403" s="34"/>
      <c r="CT403" s="34"/>
      <c r="CU403" s="34"/>
      <c r="CV403" s="34"/>
      <c r="CW403" s="34"/>
    </row>
    <row r="404" spans="84:101" x14ac:dyDescent="0.35">
      <c r="CF404" t="s">
        <v>30</v>
      </c>
      <c r="CG404" s="44">
        <v>2.5380710659898478</v>
      </c>
      <c r="CH404" s="44">
        <v>76.142131979695492</v>
      </c>
      <c r="CI404" s="44">
        <v>18.685048223350254</v>
      </c>
      <c r="CK404" s="13" t="str">
        <f t="shared" si="40"/>
        <v>Vehiculo institucional</v>
      </c>
      <c r="CL404" s="13" t="str">
        <f t="shared" si="40"/>
        <v>Vehículo institucional</v>
      </c>
      <c r="CM404" s="12">
        <f t="shared" si="41"/>
        <v>0</v>
      </c>
      <c r="CN404" s="12">
        <f t="shared" si="42"/>
        <v>0</v>
      </c>
      <c r="CS404" s="34"/>
      <c r="CT404" s="34"/>
      <c r="CU404" s="34"/>
      <c r="CV404" s="34"/>
      <c r="CW404" s="34"/>
    </row>
    <row r="405" spans="84:101" x14ac:dyDescent="0.35">
      <c r="CF405" t="s">
        <v>25</v>
      </c>
      <c r="CG405" s="44">
        <v>53.299492385786849</v>
      </c>
      <c r="CH405" s="44">
        <v>4625.6345177664998</v>
      </c>
      <c r="CI405" s="44">
        <v>731.62518020304594</v>
      </c>
      <c r="CK405" s="13" t="str">
        <f t="shared" si="40"/>
        <v>Taxi</v>
      </c>
      <c r="CL405" s="13" t="str">
        <f t="shared" si="40"/>
        <v>Taxi</v>
      </c>
      <c r="CM405" s="12">
        <f t="shared" si="41"/>
        <v>7.3619089999999998</v>
      </c>
      <c r="CN405" s="12">
        <f t="shared" si="42"/>
        <v>30.000000000000025</v>
      </c>
      <c r="CS405" s="34"/>
      <c r="CT405" s="34"/>
      <c r="CU405" s="34"/>
      <c r="CV405" s="34"/>
      <c r="CW405" s="34"/>
    </row>
    <row r="406" spans="84:101" x14ac:dyDescent="0.35">
      <c r="CF406" t="s">
        <v>36</v>
      </c>
      <c r="CG406" s="44">
        <v>97.715736040609102</v>
      </c>
      <c r="CH406" s="44">
        <v>0</v>
      </c>
      <c r="CI406" s="44">
        <v>0</v>
      </c>
      <c r="CK406" s="13" t="str">
        <f t="shared" si="40"/>
        <v>A pie</v>
      </c>
      <c r="CL406" s="13" t="str">
        <f t="shared" si="40"/>
        <v>A pie o silla de ruedas</v>
      </c>
      <c r="CM406" s="12">
        <f t="shared" si="41"/>
        <v>0.84999999999999676</v>
      </c>
      <c r="CN406" s="12">
        <f t="shared" si="42"/>
        <v>14.999999999999947</v>
      </c>
      <c r="CS406" s="34"/>
      <c r="CT406" s="34"/>
      <c r="CU406" s="34"/>
      <c r="CV406" s="34"/>
      <c r="CW406" s="34"/>
    </row>
    <row r="407" spans="84:101" x14ac:dyDescent="0.35">
      <c r="CF407" t="s">
        <v>38</v>
      </c>
      <c r="CG407" s="44">
        <v>5.0761421319796955</v>
      </c>
      <c r="CH407" s="44">
        <v>253.8071065989846</v>
      </c>
      <c r="CI407" s="44">
        <v>49.575113578680174</v>
      </c>
      <c r="CK407" s="13" t="str">
        <f t="shared" si="40"/>
        <v>Bus intermunicipal</v>
      </c>
      <c r="CL407" s="13" t="str">
        <f t="shared" si="40"/>
        <v>Bus Intermunicipal</v>
      </c>
      <c r="CM407" s="12">
        <f t="shared" si="41"/>
        <v>23.853546023148144</v>
      </c>
      <c r="CN407" s="12">
        <f t="shared" si="42"/>
        <v>132.50000000000003</v>
      </c>
      <c r="CS407" s="34"/>
      <c r="CT407" s="34"/>
      <c r="CU407" s="34"/>
      <c r="CV407" s="34"/>
      <c r="CW407" s="34"/>
    </row>
    <row r="408" spans="84:101" x14ac:dyDescent="0.35">
      <c r="CF408" t="s">
        <v>204</v>
      </c>
      <c r="CG408" s="44">
        <v>250.00000000000003</v>
      </c>
      <c r="CH408" s="44">
        <v>10458.756345177668</v>
      </c>
      <c r="CI408" s="44">
        <v>1902.9922475794326</v>
      </c>
      <c r="CK408" s="13" t="str">
        <f t="shared" si="40"/>
        <v>Automóvil pasajero</v>
      </c>
      <c r="CL408" s="13" t="str">
        <f t="shared" si="40"/>
        <v>Automóvil, camioneta o campero como pasajero</v>
      </c>
      <c r="CM408" s="12">
        <f t="shared" si="41"/>
        <v>12.641520799999995</v>
      </c>
      <c r="CN408" s="12">
        <f t="shared" si="42"/>
        <v>60.000000000000028</v>
      </c>
      <c r="CS408" s="34"/>
      <c r="CT408" s="34"/>
      <c r="CU408" s="34"/>
      <c r="CV408" s="34"/>
      <c r="CW408" s="34"/>
    </row>
    <row r="409" spans="84:101" x14ac:dyDescent="0.35">
      <c r="CF409"/>
      <c r="CG409"/>
      <c r="CH409"/>
      <c r="CI409"/>
      <c r="CK409" s="13" t="str">
        <f t="shared" si="40"/>
        <v>TPC</v>
      </c>
      <c r="CL409" s="13" t="str">
        <f t="shared" si="40"/>
        <v>Transporte Público Colectivo (TPC), ejecutivos</v>
      </c>
      <c r="CM409" s="12">
        <f t="shared" si="41"/>
        <v>0</v>
      </c>
      <c r="CN409" s="12">
        <f t="shared" si="42"/>
        <v>0</v>
      </c>
      <c r="CS409" s="34"/>
      <c r="CT409" s="34"/>
      <c r="CU409" s="34"/>
      <c r="CV409" s="34"/>
      <c r="CW409" s="34"/>
    </row>
    <row r="410" spans="84:101" x14ac:dyDescent="0.35">
      <c r="CF410"/>
      <c r="CG410"/>
      <c r="CH410"/>
      <c r="CI410"/>
      <c r="CK410" s="13" t="str">
        <f t="shared" si="40"/>
        <v>Patineta</v>
      </c>
      <c r="CL410" s="13" t="str">
        <f t="shared" si="40"/>
        <v>Patineta</v>
      </c>
      <c r="CM410" s="12">
        <f t="shared" si="41"/>
        <v>9.7662973749999935</v>
      </c>
      <c r="CN410" s="12">
        <f t="shared" si="42"/>
        <v>49.999999999999964</v>
      </c>
      <c r="CS410" s="34"/>
      <c r="CT410" s="34"/>
      <c r="CU410" s="34"/>
      <c r="CV410" s="34"/>
      <c r="CW410" s="34"/>
    </row>
    <row r="411" spans="84:101" x14ac:dyDescent="0.35">
      <c r="CF411"/>
      <c r="CG411"/>
      <c r="CH411"/>
      <c r="CI411"/>
      <c r="CJ411" s="34"/>
      <c r="CK411" s="13" t="str">
        <f t="shared" ref="CK411:CL413" si="43">CK260</f>
        <v>Transmicable</v>
      </c>
      <c r="CL411" s="13" t="str">
        <f t="shared" si="43"/>
        <v>Transmicable</v>
      </c>
      <c r="CM411" s="12">
        <f>IFERROR(GETPIVOTDATA("Suma de Dist_Prm_",$CF$396,"Modo_Principal",CL411)/$CN260,0)</f>
        <v>0</v>
      </c>
      <c r="CN411" s="12">
        <f>IFERROR(GETPIVOTDATA("Suma de Dur_Prm_",$CF$396,"Modo_Principal",$CL411)/$CN260,0)</f>
        <v>0</v>
      </c>
      <c r="CS411" s="34"/>
      <c r="CT411" s="34"/>
      <c r="CU411" s="34"/>
      <c r="CV411" s="34"/>
      <c r="CW411" s="34"/>
    </row>
    <row r="412" spans="84:101" x14ac:dyDescent="0.35">
      <c r="CF412" s="34"/>
      <c r="CG412" s="34"/>
      <c r="CH412" s="34"/>
      <c r="CI412" s="34"/>
      <c r="CJ412" s="34"/>
      <c r="CK412" s="13" t="str">
        <f t="shared" si="43"/>
        <v>Bicitaxi</v>
      </c>
      <c r="CL412" s="13" t="str">
        <f t="shared" si="43"/>
        <v>Bicitaxi</v>
      </c>
      <c r="CM412" s="12">
        <f>IFERROR(GETPIVOTDATA("Suma de Dist_Prm_",$CF$396,"Modo_Principal",CL412)/$CN261,0)</f>
        <v>0</v>
      </c>
      <c r="CN412" s="12">
        <f>IFERROR(GETPIVOTDATA("Suma de Dur_Prm_",$CF$396,"Modo_Principal",$CL412)/$CN261,0)</f>
        <v>0</v>
      </c>
      <c r="CS412" s="34"/>
      <c r="CT412" s="34"/>
      <c r="CU412" s="34"/>
      <c r="CV412" s="34"/>
      <c r="CW412" s="34"/>
    </row>
    <row r="413" spans="84:101" x14ac:dyDescent="0.35">
      <c r="CF413" s="34"/>
      <c r="CG413" s="34"/>
      <c r="CH413" s="34"/>
      <c r="CI413" s="34"/>
      <c r="CJ413" s="34"/>
      <c r="CK413" s="13" t="str">
        <f t="shared" si="43"/>
        <v>Provisional</v>
      </c>
      <c r="CL413" s="13" t="str">
        <f t="shared" si="43"/>
        <v>SITP - Provisional</v>
      </c>
      <c r="CM413" s="12">
        <f>IFERROR(GETPIVOTDATA("Suma de Dist_Prm_",$CF$396,"Modo_Principal",CL413)/$CN262,0)</f>
        <v>0</v>
      </c>
      <c r="CN413" s="12">
        <f>IFERROR(GETPIVOTDATA("Suma de Dur_Prm_",$CF$396,"Modo_Principal",$CL413)/$CN262,0)</f>
        <v>0</v>
      </c>
      <c r="CO413" s="34"/>
      <c r="CS413" s="34"/>
      <c r="CT413" s="34"/>
      <c r="CU413" s="34"/>
      <c r="CV413" s="34"/>
      <c r="CW413" s="34"/>
    </row>
    <row r="414" spans="84:101" x14ac:dyDescent="0.35">
      <c r="CS414" s="34"/>
      <c r="CT414" s="34"/>
      <c r="CU414" s="34"/>
      <c r="CV414" s="34"/>
      <c r="CW414" s="34"/>
    </row>
    <row r="415" spans="84:101" x14ac:dyDescent="0.35">
      <c r="CS415" s="34"/>
      <c r="CT415" s="34"/>
      <c r="CU415" s="34"/>
      <c r="CV415" s="34"/>
      <c r="CW415" s="34"/>
    </row>
    <row r="416" spans="84:101" x14ac:dyDescent="0.35">
      <c r="CS416" s="34"/>
      <c r="CT416" s="34"/>
      <c r="CU416" s="34"/>
      <c r="CV416" s="34"/>
      <c r="CW416" s="34"/>
    </row>
    <row r="417" spans="97:101" x14ac:dyDescent="0.35">
      <c r="CS417" s="34"/>
      <c r="CT417" s="34"/>
      <c r="CU417" s="34"/>
      <c r="CV417" s="34"/>
      <c r="CW417" s="34"/>
    </row>
    <row r="418" spans="97:101" x14ac:dyDescent="0.35">
      <c r="CS418" s="34"/>
      <c r="CT418" s="34"/>
      <c r="CU418" s="34"/>
      <c r="CV418" s="34"/>
      <c r="CW418" s="34"/>
    </row>
    <row r="419" spans="97:101" x14ac:dyDescent="0.35">
      <c r="CS419" s="34"/>
      <c r="CT419" s="34"/>
      <c r="CU419" s="34"/>
      <c r="CV419" s="34"/>
      <c r="CW419" s="34"/>
    </row>
    <row r="420" spans="97:101" x14ac:dyDescent="0.35">
      <c r="CS420" s="34"/>
      <c r="CT420" s="34"/>
      <c r="CU420" s="34"/>
      <c r="CV420" s="34"/>
      <c r="CW420" s="34"/>
    </row>
    <row r="421" spans="97:101" x14ac:dyDescent="0.35">
      <c r="CS421" s="34"/>
      <c r="CT421" s="34"/>
      <c r="CU421" s="34"/>
      <c r="CV421" s="34"/>
      <c r="CW421" s="34"/>
    </row>
    <row r="422" spans="97:101" x14ac:dyDescent="0.35">
      <c r="CS422" s="34"/>
      <c r="CT422" s="34"/>
      <c r="CU422" s="34"/>
      <c r="CV422" s="34"/>
      <c r="CW422" s="34"/>
    </row>
    <row r="423" spans="97:101" x14ac:dyDescent="0.35">
      <c r="CS423" s="34"/>
      <c r="CT423" s="34"/>
      <c r="CU423" s="34"/>
      <c r="CV423" s="34"/>
      <c r="CW423" s="34"/>
    </row>
    <row r="424" spans="97:101" x14ac:dyDescent="0.35">
      <c r="CS424" s="34"/>
      <c r="CT424" s="34"/>
      <c r="CU424" s="34"/>
      <c r="CV424" s="34"/>
      <c r="CW424" s="34"/>
    </row>
    <row r="425" spans="97:101" x14ac:dyDescent="0.35">
      <c r="CS425" s="34"/>
      <c r="CT425" s="34"/>
      <c r="CU425" s="34"/>
      <c r="CV425" s="34"/>
      <c r="CW425" s="34"/>
    </row>
    <row r="426" spans="97:101" x14ac:dyDescent="0.35">
      <c r="CS426" s="34"/>
      <c r="CT426" s="34"/>
      <c r="CU426" s="34"/>
      <c r="CV426" s="34"/>
      <c r="CW426" s="34"/>
    </row>
    <row r="427" spans="97:101" x14ac:dyDescent="0.35">
      <c r="CS427" s="34"/>
      <c r="CT427" s="34"/>
      <c r="CU427" s="34"/>
      <c r="CV427" s="34"/>
      <c r="CW427" s="34"/>
    </row>
    <row r="428" spans="97:101" x14ac:dyDescent="0.35">
      <c r="CS428" s="34"/>
      <c r="CT428" s="34"/>
      <c r="CU428" s="34"/>
      <c r="CV428" s="34"/>
      <c r="CW428" s="34"/>
    </row>
    <row r="429" spans="97:101" x14ac:dyDescent="0.35">
      <c r="CS429" s="34"/>
      <c r="CT429" s="34"/>
      <c r="CU429" s="34"/>
      <c r="CV429" s="34"/>
      <c r="CW429" s="34"/>
    </row>
    <row r="430" spans="97:101" x14ac:dyDescent="0.35">
      <c r="CS430" s="34"/>
      <c r="CT430" s="34"/>
      <c r="CU430" s="34"/>
      <c r="CV430" s="34"/>
      <c r="CW430" s="34"/>
    </row>
    <row r="431" spans="97:101" x14ac:dyDescent="0.35">
      <c r="CS431" s="34"/>
      <c r="CT431" s="34"/>
      <c r="CU431" s="34"/>
      <c r="CV431" s="34"/>
      <c r="CW431" s="34"/>
    </row>
    <row r="432" spans="97:101" x14ac:dyDescent="0.35">
      <c r="CS432" s="34"/>
      <c r="CT432" s="34"/>
      <c r="CU432" s="34"/>
      <c r="CV432" s="34"/>
      <c r="CW432" s="34"/>
    </row>
    <row r="433" spans="97:101" x14ac:dyDescent="0.35">
      <c r="CS433" s="34"/>
      <c r="CT433" s="34"/>
      <c r="CU433" s="34"/>
      <c r="CV433" s="34"/>
      <c r="CW433" s="34"/>
    </row>
    <row r="434" spans="97:101" x14ac:dyDescent="0.35">
      <c r="CS434" s="34"/>
      <c r="CT434" s="34"/>
      <c r="CU434" s="34"/>
      <c r="CV434" s="34"/>
      <c r="CW434" s="34"/>
    </row>
    <row r="435" spans="97:101" x14ac:dyDescent="0.35">
      <c r="CS435" s="35"/>
      <c r="CT435" s="35"/>
      <c r="CU435" s="34"/>
      <c r="CV435" s="34"/>
      <c r="CW435" s="34"/>
    </row>
    <row r="436" spans="97:101" x14ac:dyDescent="0.35">
      <c r="CS436" s="34"/>
      <c r="CT436" s="34"/>
      <c r="CU436" s="34"/>
      <c r="CV436" s="34"/>
      <c r="CW436" s="34"/>
    </row>
    <row r="437" spans="97:101" x14ac:dyDescent="0.35">
      <c r="CS437" s="34"/>
      <c r="CT437" s="34"/>
      <c r="CU437" s="34"/>
      <c r="CV437" s="34"/>
      <c r="CW437" s="34"/>
    </row>
    <row r="438" spans="97:101" x14ac:dyDescent="0.35">
      <c r="CS438" s="34"/>
      <c r="CT438" s="34"/>
      <c r="CU438" s="34"/>
      <c r="CV438" s="34"/>
      <c r="CW438" s="34"/>
    </row>
    <row r="439" spans="97:101" x14ac:dyDescent="0.35">
      <c r="CS439" s="35"/>
      <c r="CT439" s="35"/>
      <c r="CU439" s="34"/>
      <c r="CV439" s="34"/>
      <c r="CW439" s="34"/>
    </row>
    <row r="440" spans="97:101" x14ac:dyDescent="0.35">
      <c r="CS440" s="35"/>
      <c r="CT440" s="35"/>
      <c r="CU440" s="34"/>
      <c r="CV440" s="34"/>
      <c r="CW440" s="34"/>
    </row>
    <row r="441" spans="97:101" x14ac:dyDescent="0.35">
      <c r="CS441" s="34"/>
      <c r="CT441" s="34"/>
      <c r="CU441" s="34"/>
      <c r="CV441" s="34"/>
      <c r="CW441" s="34"/>
    </row>
    <row r="442" spans="97:101" x14ac:dyDescent="0.35">
      <c r="CS442" s="35"/>
      <c r="CT442" s="35"/>
      <c r="CU442" s="34"/>
      <c r="CV442" s="34"/>
      <c r="CW442" s="34"/>
    </row>
    <row r="443" spans="97:101" x14ac:dyDescent="0.35">
      <c r="CS443" s="34"/>
      <c r="CT443" s="34"/>
      <c r="CU443" s="34"/>
      <c r="CV443" s="34"/>
      <c r="CW443" s="34"/>
    </row>
    <row r="444" spans="97:101" x14ac:dyDescent="0.35">
      <c r="CS444" s="34"/>
      <c r="CT444" s="34"/>
      <c r="CU444" s="34"/>
      <c r="CV444" s="34"/>
      <c r="CW444" s="34"/>
    </row>
    <row r="445" spans="97:101" x14ac:dyDescent="0.35">
      <c r="CS445" s="34"/>
      <c r="CT445" s="34"/>
      <c r="CU445" s="34"/>
      <c r="CV445" s="34"/>
      <c r="CW445" s="34"/>
    </row>
    <row r="446" spans="97:101" x14ac:dyDescent="0.35">
      <c r="CS446" s="34"/>
      <c r="CT446" s="34"/>
      <c r="CU446" s="34"/>
      <c r="CV446" s="34"/>
      <c r="CW446" s="34"/>
    </row>
    <row r="447" spans="97:101" x14ac:dyDescent="0.35">
      <c r="CS447" s="34"/>
      <c r="CT447" s="34"/>
      <c r="CU447" s="34"/>
      <c r="CV447" s="34"/>
      <c r="CW447" s="34"/>
    </row>
    <row r="448" spans="97:101" x14ac:dyDescent="0.35">
      <c r="CS448" s="34"/>
      <c r="CT448" s="34"/>
      <c r="CU448" s="34"/>
      <c r="CV448" s="34"/>
      <c r="CW448" s="34"/>
    </row>
    <row r="449" spans="97:101" x14ac:dyDescent="0.35">
      <c r="CS449" s="35"/>
      <c r="CT449" s="35"/>
      <c r="CU449" s="34"/>
      <c r="CV449" s="34"/>
      <c r="CW449" s="34"/>
    </row>
    <row r="450" spans="97:101" x14ac:dyDescent="0.35">
      <c r="CS450" s="34"/>
      <c r="CT450" s="34"/>
      <c r="CU450" s="34"/>
      <c r="CV450" s="34"/>
      <c r="CW450" s="34"/>
    </row>
    <row r="451" spans="97:101" x14ac:dyDescent="0.35">
      <c r="CS451" s="34"/>
      <c r="CT451" s="34"/>
      <c r="CU451" s="34"/>
      <c r="CV451" s="34"/>
      <c r="CW451" s="34"/>
    </row>
    <row r="452" spans="97:101" x14ac:dyDescent="0.35">
      <c r="CS452" s="34"/>
      <c r="CT452" s="34"/>
      <c r="CU452" s="34"/>
      <c r="CV452" s="34"/>
      <c r="CW452" s="34"/>
    </row>
    <row r="453" spans="97:101" x14ac:dyDescent="0.35">
      <c r="CS453" s="34"/>
      <c r="CT453" s="34"/>
      <c r="CU453" s="34"/>
      <c r="CV453" s="34"/>
      <c r="CW453" s="34"/>
    </row>
    <row r="454" spans="97:101" x14ac:dyDescent="0.35">
      <c r="CS454" s="34"/>
      <c r="CT454" s="34"/>
      <c r="CU454" s="34"/>
      <c r="CV454" s="34"/>
      <c r="CW454" s="34"/>
    </row>
    <row r="455" spans="97:101" x14ac:dyDescent="0.35">
      <c r="CS455" s="34"/>
      <c r="CT455" s="34"/>
      <c r="CU455" s="34"/>
      <c r="CV455" s="34"/>
      <c r="CW455" s="34"/>
    </row>
    <row r="456" spans="97:101" x14ac:dyDescent="0.35">
      <c r="CS456" s="34"/>
      <c r="CT456" s="34"/>
      <c r="CU456" s="34"/>
      <c r="CV456" s="34"/>
      <c r="CW456" s="34"/>
    </row>
    <row r="457" spans="97:101" x14ac:dyDescent="0.35">
      <c r="CS457" s="35"/>
      <c r="CT457" s="35"/>
      <c r="CU457" s="34"/>
      <c r="CV457" s="34"/>
      <c r="CW457" s="34"/>
    </row>
    <row r="458" spans="97:101" x14ac:dyDescent="0.35">
      <c r="CS458" s="34"/>
      <c r="CT458" s="34"/>
      <c r="CU458" s="34"/>
      <c r="CV458" s="34"/>
      <c r="CW458" s="34"/>
    </row>
    <row r="459" spans="97:101" x14ac:dyDescent="0.35">
      <c r="CS459" s="34"/>
      <c r="CT459" s="34"/>
      <c r="CU459" s="34"/>
      <c r="CV459" s="34"/>
      <c r="CW459" s="34"/>
    </row>
    <row r="460" spans="97:101" x14ac:dyDescent="0.35">
      <c r="CS460" s="34"/>
      <c r="CT460" s="34"/>
      <c r="CU460" s="34"/>
      <c r="CV460" s="34"/>
      <c r="CW460" s="34"/>
    </row>
    <row r="461" spans="97:101" x14ac:dyDescent="0.35">
      <c r="CS461" s="34"/>
      <c r="CT461" s="34"/>
      <c r="CU461" s="34"/>
      <c r="CV461" s="34"/>
      <c r="CW461" s="34"/>
    </row>
    <row r="462" spans="97:101" x14ac:dyDescent="0.35">
      <c r="CS462" s="34"/>
      <c r="CT462" s="34"/>
      <c r="CU462" s="34"/>
      <c r="CV462" s="34"/>
      <c r="CW462" s="34"/>
    </row>
    <row r="463" spans="97:101" x14ac:dyDescent="0.35">
      <c r="CS463" s="34"/>
      <c r="CT463" s="34"/>
      <c r="CU463" s="34"/>
      <c r="CV463" s="34"/>
      <c r="CW463" s="34"/>
    </row>
    <row r="464" spans="97:101" x14ac:dyDescent="0.35">
      <c r="CS464" s="34"/>
      <c r="CT464" s="34"/>
      <c r="CU464" s="34"/>
      <c r="CV464" s="34"/>
      <c r="CW464" s="34"/>
    </row>
    <row r="465" spans="85:101" x14ac:dyDescent="0.35">
      <c r="CS465" s="34"/>
      <c r="CT465" s="34"/>
      <c r="CU465" s="34"/>
      <c r="CV465" s="34"/>
      <c r="CW465" s="34"/>
    </row>
    <row r="466" spans="85:101" x14ac:dyDescent="0.35">
      <c r="CG466" s="34"/>
      <c r="CH466" s="34"/>
      <c r="CI466" s="34"/>
      <c r="CJ466" s="34"/>
      <c r="CK466" s="34"/>
      <c r="CL466" s="34"/>
      <c r="CM466" s="34"/>
      <c r="CN466" s="34"/>
      <c r="CO466" s="34"/>
      <c r="CP466" s="34"/>
      <c r="CQ466" s="34"/>
      <c r="CR466" s="34"/>
      <c r="CS466" s="34"/>
      <c r="CT466" s="34"/>
      <c r="CU466" s="34"/>
      <c r="CV466" s="34"/>
      <c r="CW466" s="34"/>
    </row>
    <row r="467" spans="85:101" x14ac:dyDescent="0.35">
      <c r="CG467" s="34"/>
      <c r="CH467" s="34"/>
      <c r="CI467" s="34"/>
      <c r="CJ467" s="34"/>
      <c r="CK467" s="34"/>
      <c r="CL467" s="34"/>
      <c r="CM467" s="34"/>
      <c r="CN467" s="34"/>
      <c r="CO467" s="34"/>
      <c r="CP467" s="34"/>
      <c r="CQ467" s="34"/>
      <c r="CR467" s="34"/>
      <c r="CS467" s="34"/>
      <c r="CT467" s="34"/>
      <c r="CU467" s="34"/>
      <c r="CV467" s="34"/>
      <c r="CW467" s="34"/>
    </row>
    <row r="468" spans="85:101" x14ac:dyDescent="0.35">
      <c r="CG468" s="34"/>
      <c r="CH468" s="34"/>
      <c r="CI468" s="34"/>
      <c r="CJ468" s="34"/>
      <c r="CK468" s="34"/>
      <c r="CL468" s="34"/>
      <c r="CM468" s="34"/>
      <c r="CN468" s="34"/>
      <c r="CO468" s="34"/>
      <c r="CP468" s="34"/>
      <c r="CQ468" s="34"/>
      <c r="CR468" s="34"/>
      <c r="CS468" s="34"/>
      <c r="CT468" s="34"/>
      <c r="CU468" s="34"/>
      <c r="CV468" s="34"/>
      <c r="CW468" s="34"/>
    </row>
    <row r="469" spans="85:101" x14ac:dyDescent="0.35">
      <c r="CG469" s="34"/>
      <c r="CH469" s="34"/>
      <c r="CI469" s="34"/>
      <c r="CJ469" s="34"/>
      <c r="CK469" s="34"/>
      <c r="CL469" s="34"/>
      <c r="CM469" s="34"/>
      <c r="CN469" s="34"/>
      <c r="CO469" s="34"/>
      <c r="CP469" s="34"/>
      <c r="CQ469" s="34"/>
      <c r="CR469" s="34"/>
      <c r="CS469" s="34"/>
      <c r="CT469" s="34"/>
      <c r="CU469" s="34"/>
      <c r="CV469" s="34"/>
      <c r="CW469" s="34"/>
    </row>
    <row r="470" spans="85:101" x14ac:dyDescent="0.35">
      <c r="CG470" s="34"/>
      <c r="CH470" s="34"/>
      <c r="CI470" s="34"/>
      <c r="CJ470" s="34"/>
      <c r="CK470" s="34"/>
      <c r="CL470" s="34"/>
      <c r="CM470" s="34"/>
      <c r="CN470" s="34"/>
      <c r="CO470" s="34"/>
      <c r="CP470" s="34"/>
      <c r="CQ470" s="34"/>
      <c r="CR470" s="34"/>
      <c r="CS470" s="34"/>
      <c r="CT470" s="34"/>
      <c r="CU470" s="34"/>
      <c r="CV470" s="34"/>
      <c r="CW470" s="34"/>
    </row>
    <row r="471" spans="85:101" x14ac:dyDescent="0.35">
      <c r="CG471" s="34"/>
      <c r="CH471" s="34"/>
      <c r="CI471" s="34"/>
      <c r="CJ471" s="34"/>
      <c r="CK471" s="34"/>
      <c r="CL471" s="34"/>
      <c r="CM471" s="34"/>
      <c r="CN471" s="34"/>
      <c r="CO471" s="34"/>
      <c r="CP471" s="34"/>
      <c r="CQ471" s="34"/>
      <c r="CR471" s="34"/>
      <c r="CS471" s="34"/>
      <c r="CT471" s="34"/>
      <c r="CU471" s="34"/>
      <c r="CV471" s="34"/>
      <c r="CW471" s="34"/>
    </row>
    <row r="472" spans="85:101" x14ac:dyDescent="0.35">
      <c r="CG472" s="34"/>
      <c r="CH472" s="34"/>
      <c r="CI472" s="34"/>
      <c r="CJ472" s="34"/>
      <c r="CK472" s="34"/>
      <c r="CL472" s="34"/>
      <c r="CM472" s="34"/>
      <c r="CN472" s="34"/>
      <c r="CO472" s="34"/>
      <c r="CP472" s="34"/>
      <c r="CQ472" s="34"/>
      <c r="CR472" s="34"/>
      <c r="CS472" s="34"/>
      <c r="CT472" s="34"/>
      <c r="CU472" s="34"/>
      <c r="CV472" s="34"/>
      <c r="CW472" s="34"/>
    </row>
    <row r="473" spans="85:101" x14ac:dyDescent="0.35">
      <c r="CG473" s="34"/>
      <c r="CH473" s="34"/>
      <c r="CI473" s="34"/>
      <c r="CJ473" s="34"/>
      <c r="CK473" s="34"/>
      <c r="CL473" s="34"/>
      <c r="CM473" s="34"/>
      <c r="CN473" s="34"/>
      <c r="CO473" s="34"/>
      <c r="CP473" s="34"/>
      <c r="CQ473" s="34"/>
      <c r="CR473" s="34"/>
      <c r="CS473" s="34"/>
      <c r="CT473" s="34"/>
      <c r="CU473" s="34"/>
      <c r="CV473" s="34"/>
      <c r="CW473" s="34"/>
    </row>
    <row r="474" spans="85:101" x14ac:dyDescent="0.35">
      <c r="CG474" s="34"/>
      <c r="CH474" s="34"/>
      <c r="CI474" s="34"/>
      <c r="CJ474" s="34"/>
      <c r="CK474" s="34"/>
      <c r="CL474" s="34"/>
      <c r="CM474" s="34"/>
      <c r="CN474" s="34"/>
      <c r="CO474" s="34"/>
      <c r="CP474" s="34"/>
      <c r="CQ474" s="34"/>
      <c r="CR474" s="34"/>
      <c r="CS474" s="34"/>
      <c r="CT474" s="34"/>
      <c r="CU474" s="34"/>
      <c r="CV474" s="34"/>
      <c r="CW474" s="34"/>
    </row>
    <row r="475" spans="85:101" x14ac:dyDescent="0.35">
      <c r="CG475" s="34"/>
      <c r="CH475" s="34"/>
      <c r="CI475" s="34"/>
      <c r="CJ475" s="34"/>
      <c r="CK475" s="34"/>
      <c r="CL475" s="34"/>
      <c r="CM475" s="34"/>
      <c r="CN475" s="34"/>
      <c r="CO475" s="34"/>
      <c r="CP475" s="34"/>
      <c r="CQ475" s="34"/>
      <c r="CR475" s="34"/>
      <c r="CS475" s="34"/>
      <c r="CT475" s="34"/>
      <c r="CU475" s="34"/>
      <c r="CV475" s="34"/>
      <c r="CW475" s="34"/>
    </row>
    <row r="476" spans="85:101" x14ac:dyDescent="0.35">
      <c r="CG476" s="34"/>
      <c r="CH476" s="34"/>
      <c r="CI476" s="34"/>
      <c r="CJ476" s="34"/>
      <c r="CK476" s="34"/>
      <c r="CL476" s="34"/>
      <c r="CM476" s="34"/>
      <c r="CN476" s="34"/>
      <c r="CO476" s="34"/>
      <c r="CP476" s="34"/>
      <c r="CQ476" s="34"/>
      <c r="CR476" s="34"/>
      <c r="CS476" s="34"/>
      <c r="CT476" s="34"/>
      <c r="CU476" s="34"/>
      <c r="CV476" s="34"/>
      <c r="CW476" s="34"/>
    </row>
    <row r="477" spans="85:101" x14ac:dyDescent="0.35">
      <c r="CG477" s="34"/>
      <c r="CH477" s="34"/>
      <c r="CI477" s="34"/>
      <c r="CJ477" s="34"/>
      <c r="CK477" s="34"/>
      <c r="CL477" s="34"/>
      <c r="CM477" s="34"/>
      <c r="CN477" s="34"/>
      <c r="CO477" s="34"/>
      <c r="CP477" s="34"/>
      <c r="CQ477" s="34"/>
      <c r="CR477" s="34"/>
      <c r="CS477" s="34"/>
      <c r="CT477" s="34"/>
      <c r="CU477" s="34"/>
      <c r="CV477" s="34"/>
      <c r="CW477" s="34"/>
    </row>
    <row r="478" spans="85:101" x14ac:dyDescent="0.35">
      <c r="CG478" s="34"/>
      <c r="CH478" s="34"/>
      <c r="CI478" s="34"/>
      <c r="CJ478" s="34"/>
      <c r="CK478" s="34"/>
      <c r="CL478" s="34"/>
      <c r="CM478" s="34"/>
      <c r="CN478" s="34"/>
      <c r="CO478" s="34"/>
      <c r="CP478" s="34"/>
      <c r="CQ478" s="34"/>
      <c r="CR478" s="34"/>
      <c r="CS478" s="34"/>
      <c r="CT478" s="34"/>
      <c r="CU478" s="34"/>
      <c r="CV478" s="34"/>
      <c r="CW478" s="34"/>
    </row>
    <row r="479" spans="85:101" x14ac:dyDescent="0.35">
      <c r="CG479" s="34"/>
      <c r="CH479" s="34"/>
      <c r="CI479" s="34"/>
      <c r="CJ479" s="34"/>
      <c r="CK479" s="34"/>
      <c r="CL479" s="34"/>
      <c r="CM479" s="34"/>
      <c r="CN479" s="34"/>
      <c r="CO479" s="34"/>
      <c r="CP479" s="34"/>
      <c r="CQ479" s="34"/>
      <c r="CR479" s="34"/>
      <c r="CS479" s="34"/>
      <c r="CT479" s="34"/>
      <c r="CU479" s="34"/>
      <c r="CV479" s="34"/>
      <c r="CW479" s="34"/>
    </row>
    <row r="480" spans="85:101" x14ac:dyDescent="0.35">
      <c r="CG480" s="34"/>
      <c r="CH480" s="34"/>
      <c r="CI480" s="34"/>
      <c r="CJ480" s="34"/>
      <c r="CK480" s="34"/>
      <c r="CL480" s="34"/>
      <c r="CM480" s="34"/>
      <c r="CN480" s="34"/>
      <c r="CO480" s="34"/>
      <c r="CP480" s="34"/>
      <c r="CQ480" s="34"/>
      <c r="CR480" s="34"/>
      <c r="CS480" s="34"/>
      <c r="CT480" s="34"/>
      <c r="CU480" s="34"/>
      <c r="CV480" s="34"/>
      <c r="CW480" s="34"/>
    </row>
    <row r="481" spans="85:101" x14ac:dyDescent="0.35">
      <c r="CG481" s="34"/>
      <c r="CH481" s="34"/>
      <c r="CI481" s="34"/>
      <c r="CJ481" s="34"/>
      <c r="CK481" s="34"/>
      <c r="CL481" s="34"/>
      <c r="CM481" s="34"/>
      <c r="CN481" s="34"/>
      <c r="CO481" s="34"/>
      <c r="CP481" s="34"/>
      <c r="CQ481" s="34"/>
      <c r="CR481" s="34"/>
      <c r="CS481" s="34"/>
      <c r="CT481" s="34"/>
      <c r="CU481" s="34"/>
      <c r="CV481" s="34"/>
      <c r="CW481" s="34"/>
    </row>
    <row r="482" spans="85:101" x14ac:dyDescent="0.35">
      <c r="CG482" s="34"/>
      <c r="CH482" s="34"/>
      <c r="CI482" s="34"/>
      <c r="CJ482" s="34"/>
      <c r="CK482" s="34"/>
      <c r="CL482" s="34"/>
      <c r="CM482" s="34"/>
      <c r="CN482" s="34"/>
      <c r="CO482" s="34"/>
      <c r="CP482" s="34"/>
      <c r="CQ482" s="34"/>
      <c r="CR482" s="34"/>
      <c r="CS482" s="34"/>
      <c r="CT482" s="34"/>
      <c r="CU482" s="34"/>
      <c r="CV482" s="34"/>
      <c r="CW482" s="34"/>
    </row>
    <row r="483" spans="85:101" x14ac:dyDescent="0.35">
      <c r="CG483" s="34"/>
      <c r="CH483" s="34"/>
      <c r="CI483" s="34"/>
      <c r="CJ483" s="34"/>
      <c r="CK483" s="34"/>
      <c r="CL483" s="34"/>
      <c r="CM483" s="34"/>
      <c r="CN483" s="34"/>
      <c r="CO483" s="34"/>
      <c r="CP483" s="34"/>
      <c r="CQ483" s="34"/>
      <c r="CR483" s="34"/>
      <c r="CS483" s="34"/>
      <c r="CT483" s="34"/>
      <c r="CU483" s="34"/>
      <c r="CV483" s="34"/>
      <c r="CW483" s="34"/>
    </row>
    <row r="484" spans="85:101" x14ac:dyDescent="0.35">
      <c r="CG484" s="34"/>
      <c r="CH484" s="34"/>
      <c r="CI484" s="34"/>
      <c r="CJ484" s="34"/>
      <c r="CK484" s="34"/>
      <c r="CL484" s="34"/>
      <c r="CM484" s="34"/>
      <c r="CN484" s="34"/>
      <c r="CO484" s="34"/>
      <c r="CP484" s="34"/>
      <c r="CQ484" s="34"/>
      <c r="CR484" s="34"/>
      <c r="CS484" s="34"/>
      <c r="CT484" s="34"/>
      <c r="CU484" s="34"/>
      <c r="CV484" s="34"/>
      <c r="CW484" s="34"/>
    </row>
    <row r="485" spans="85:101" x14ac:dyDescent="0.35">
      <c r="CG485" s="34"/>
      <c r="CH485" s="34"/>
      <c r="CI485" s="34"/>
      <c r="CJ485" s="34"/>
      <c r="CK485" s="34"/>
      <c r="CL485" s="34"/>
      <c r="CM485" s="34"/>
      <c r="CN485" s="34"/>
      <c r="CO485" s="34"/>
      <c r="CP485" s="34"/>
      <c r="CQ485" s="34"/>
      <c r="CR485" s="34"/>
      <c r="CS485" s="34"/>
      <c r="CT485" s="34"/>
      <c r="CU485" s="34"/>
      <c r="CV485" s="34"/>
      <c r="CW485" s="34"/>
    </row>
    <row r="486" spans="85:101" x14ac:dyDescent="0.35">
      <c r="CG486" s="34"/>
      <c r="CH486" s="34"/>
      <c r="CI486" s="34"/>
      <c r="CJ486" s="34"/>
      <c r="CK486" s="34"/>
      <c r="CL486" s="34"/>
      <c r="CM486" s="34"/>
      <c r="CN486" s="34"/>
      <c r="CO486" s="34"/>
      <c r="CP486" s="34"/>
      <c r="CQ486" s="34"/>
      <c r="CR486" s="34"/>
      <c r="CS486" s="34"/>
      <c r="CT486" s="34"/>
      <c r="CU486" s="34"/>
      <c r="CV486" s="34"/>
      <c r="CW486" s="34"/>
    </row>
    <row r="487" spans="85:101" x14ac:dyDescent="0.35">
      <c r="CG487" s="34"/>
      <c r="CH487" s="34"/>
      <c r="CI487" s="34"/>
      <c r="CJ487" s="34"/>
      <c r="CK487" s="34"/>
      <c r="CL487" s="34"/>
      <c r="CM487" s="34"/>
      <c r="CN487" s="34"/>
      <c r="CO487" s="34"/>
      <c r="CP487" s="34"/>
      <c r="CQ487" s="34"/>
      <c r="CR487" s="34"/>
      <c r="CS487" s="34"/>
      <c r="CT487" s="34"/>
      <c r="CU487" s="34"/>
      <c r="CV487" s="34"/>
      <c r="CW487" s="34"/>
    </row>
    <row r="488" spans="85:101" x14ac:dyDescent="0.35">
      <c r="CG488" s="34"/>
      <c r="CH488" s="34"/>
      <c r="CI488" s="34"/>
      <c r="CJ488" s="34"/>
      <c r="CK488" s="34"/>
      <c r="CL488" s="34"/>
      <c r="CM488" s="34"/>
      <c r="CN488" s="34"/>
      <c r="CO488" s="34"/>
      <c r="CP488" s="34"/>
      <c r="CQ488" s="34"/>
      <c r="CR488" s="34"/>
      <c r="CS488" s="34"/>
      <c r="CT488" s="34"/>
      <c r="CU488" s="34"/>
      <c r="CV488" s="34"/>
      <c r="CW488" s="34"/>
    </row>
    <row r="489" spans="85:101" x14ac:dyDescent="0.35">
      <c r="CG489" s="34"/>
      <c r="CH489" s="34"/>
      <c r="CI489" s="34"/>
      <c r="CJ489" s="34"/>
      <c r="CK489" s="34"/>
      <c r="CL489" s="34"/>
      <c r="CM489" s="34"/>
      <c r="CN489" s="34"/>
      <c r="CO489" s="34"/>
      <c r="CP489" s="34"/>
      <c r="CQ489" s="34"/>
      <c r="CR489" s="34"/>
      <c r="CS489" s="34"/>
      <c r="CT489" s="34"/>
      <c r="CU489" s="34"/>
      <c r="CV489" s="34"/>
      <c r="CW489" s="34"/>
    </row>
    <row r="490" spans="85:101" x14ac:dyDescent="0.35">
      <c r="CG490" s="34"/>
      <c r="CH490" s="34"/>
      <c r="CI490" s="34"/>
      <c r="CJ490" s="34"/>
      <c r="CK490" s="34"/>
      <c r="CL490" s="34"/>
      <c r="CM490" s="34"/>
      <c r="CN490" s="34"/>
      <c r="CO490" s="34"/>
      <c r="CP490" s="34"/>
      <c r="CQ490" s="34"/>
      <c r="CR490" s="34"/>
      <c r="CS490" s="34"/>
      <c r="CT490" s="34"/>
      <c r="CU490" s="34"/>
      <c r="CV490" s="34"/>
      <c r="CW490" s="34"/>
    </row>
    <row r="491" spans="85:101" x14ac:dyDescent="0.35">
      <c r="CG491" s="34"/>
      <c r="CH491" s="34"/>
      <c r="CI491" s="34"/>
      <c r="CJ491" s="34"/>
      <c r="CK491" s="34"/>
      <c r="CL491" s="34"/>
      <c r="CM491" s="34"/>
      <c r="CN491" s="34"/>
      <c r="CO491" s="34"/>
      <c r="CP491" s="34"/>
      <c r="CQ491" s="34"/>
      <c r="CR491" s="34"/>
      <c r="CS491" s="34"/>
      <c r="CT491" s="34"/>
      <c r="CU491" s="34"/>
      <c r="CV491" s="34"/>
      <c r="CW491" s="34"/>
    </row>
    <row r="492" spans="85:101" x14ac:dyDescent="0.35">
      <c r="CG492" s="34"/>
      <c r="CH492" s="34"/>
      <c r="CI492" s="34"/>
      <c r="CJ492" s="34"/>
      <c r="CK492" s="34"/>
      <c r="CL492" s="34"/>
      <c r="CM492" s="34"/>
      <c r="CN492" s="34"/>
      <c r="CO492" s="34"/>
      <c r="CP492" s="34"/>
      <c r="CQ492" s="34"/>
      <c r="CR492" s="34"/>
      <c r="CS492" s="34"/>
      <c r="CT492" s="34"/>
      <c r="CU492" s="34"/>
      <c r="CV492" s="34"/>
      <c r="CW492" s="34"/>
    </row>
    <row r="493" spans="85:101" x14ac:dyDescent="0.35">
      <c r="CG493" s="34"/>
      <c r="CH493" s="34"/>
      <c r="CI493" s="34"/>
      <c r="CJ493" s="34"/>
      <c r="CK493" s="34"/>
      <c r="CL493" s="34"/>
      <c r="CM493" s="34"/>
      <c r="CN493" s="34"/>
      <c r="CO493" s="34"/>
      <c r="CP493" s="34"/>
      <c r="CQ493" s="34"/>
      <c r="CR493" s="34"/>
      <c r="CS493" s="34"/>
      <c r="CT493" s="34"/>
      <c r="CU493" s="34"/>
      <c r="CV493" s="34"/>
      <c r="CW493" s="34"/>
    </row>
    <row r="494" spans="85:101" x14ac:dyDescent="0.35">
      <c r="CG494" s="34"/>
      <c r="CH494" s="34"/>
      <c r="CI494" s="34"/>
      <c r="CJ494" s="34"/>
      <c r="CK494" s="34"/>
      <c r="CL494" s="34"/>
      <c r="CM494" s="34"/>
      <c r="CN494" s="34"/>
      <c r="CO494" s="34"/>
      <c r="CP494" s="34"/>
      <c r="CQ494" s="34"/>
      <c r="CR494" s="34"/>
      <c r="CS494" s="34"/>
      <c r="CT494" s="34"/>
      <c r="CU494" s="34"/>
      <c r="CV494" s="34"/>
      <c r="CW494" s="34"/>
    </row>
    <row r="495" spans="85:101" x14ac:dyDescent="0.35">
      <c r="CG495" s="34"/>
      <c r="CH495" s="34"/>
      <c r="CI495" s="34"/>
      <c r="CJ495" s="34"/>
      <c r="CK495" s="34"/>
      <c r="CL495" s="34"/>
      <c r="CM495" s="34"/>
      <c r="CN495" s="34"/>
      <c r="CO495" s="34"/>
      <c r="CP495" s="34"/>
      <c r="CQ495" s="34"/>
      <c r="CR495" s="34"/>
      <c r="CS495" s="34"/>
      <c r="CT495" s="34"/>
      <c r="CU495" s="34"/>
      <c r="CV495" s="34"/>
      <c r="CW495" s="34"/>
    </row>
    <row r="496" spans="85:101" x14ac:dyDescent="0.35">
      <c r="CG496" s="34"/>
      <c r="CH496" s="34"/>
      <c r="CI496" s="34"/>
      <c r="CJ496" s="34"/>
      <c r="CK496" s="34"/>
      <c r="CL496" s="34"/>
      <c r="CM496" s="34"/>
      <c r="CN496" s="34"/>
      <c r="CO496" s="34"/>
      <c r="CP496" s="34"/>
      <c r="CQ496" s="34"/>
      <c r="CR496" s="34"/>
      <c r="CS496" s="34"/>
      <c r="CT496" s="34"/>
      <c r="CU496" s="34"/>
      <c r="CV496" s="34"/>
      <c r="CW496" s="34"/>
    </row>
    <row r="497" spans="85:101" x14ac:dyDescent="0.35">
      <c r="CG497" s="34"/>
      <c r="CH497" s="34"/>
      <c r="CI497" s="34"/>
      <c r="CJ497" s="34"/>
      <c r="CK497" s="34"/>
      <c r="CL497" s="34"/>
      <c r="CM497" s="34"/>
      <c r="CN497" s="34"/>
      <c r="CO497" s="34"/>
      <c r="CP497" s="34"/>
      <c r="CQ497" s="34"/>
      <c r="CR497" s="34"/>
      <c r="CS497" s="34"/>
      <c r="CT497" s="34"/>
      <c r="CU497" s="34"/>
      <c r="CV497" s="34"/>
      <c r="CW497" s="34"/>
    </row>
    <row r="498" spans="85:101" x14ac:dyDescent="0.35">
      <c r="CG498" s="34"/>
      <c r="CH498" s="34"/>
      <c r="CI498" s="34"/>
      <c r="CJ498" s="34"/>
      <c r="CK498" s="34"/>
      <c r="CL498" s="34"/>
      <c r="CM498" s="34"/>
      <c r="CN498" s="34"/>
      <c r="CO498" s="34"/>
      <c r="CP498" s="34"/>
      <c r="CQ498" s="34"/>
      <c r="CR498" s="34"/>
      <c r="CS498" s="34"/>
      <c r="CT498" s="34"/>
      <c r="CU498" s="34"/>
      <c r="CV498" s="34"/>
      <c r="CW498" s="34"/>
    </row>
    <row r="499" spans="85:101" x14ac:dyDescent="0.35">
      <c r="CG499" s="34"/>
      <c r="CH499" s="34"/>
      <c r="CI499" s="34"/>
      <c r="CJ499" s="34"/>
      <c r="CK499" s="34"/>
      <c r="CL499" s="34"/>
      <c r="CM499" s="34"/>
      <c r="CN499" s="34"/>
      <c r="CO499" s="34"/>
      <c r="CP499" s="34"/>
      <c r="CQ499" s="34"/>
      <c r="CR499" s="34"/>
      <c r="CS499" s="34"/>
      <c r="CT499" s="34"/>
      <c r="CU499" s="34"/>
      <c r="CV499" s="34"/>
      <c r="CW499" s="34"/>
    </row>
    <row r="500" spans="85:101" x14ac:dyDescent="0.35">
      <c r="CG500" s="34"/>
      <c r="CH500" s="34"/>
      <c r="CI500" s="34"/>
      <c r="CJ500" s="34"/>
      <c r="CK500" s="34"/>
      <c r="CL500" s="34"/>
      <c r="CM500" s="34"/>
      <c r="CN500" s="34"/>
      <c r="CO500" s="34"/>
      <c r="CP500" s="34"/>
      <c r="CQ500" s="34"/>
      <c r="CR500" s="34"/>
      <c r="CS500" s="34"/>
      <c r="CT500" s="34"/>
      <c r="CU500" s="34"/>
      <c r="CV500" s="34"/>
      <c r="CW500" s="34"/>
    </row>
    <row r="501" spans="85:101" x14ac:dyDescent="0.35">
      <c r="CG501" s="34"/>
      <c r="CH501" s="34"/>
      <c r="CI501" s="34"/>
      <c r="CJ501" s="34"/>
      <c r="CK501" s="34"/>
      <c r="CL501" s="34"/>
      <c r="CM501" s="34"/>
      <c r="CN501" s="34"/>
      <c r="CO501" s="34"/>
      <c r="CP501" s="34"/>
      <c r="CQ501" s="34"/>
      <c r="CR501" s="34"/>
      <c r="CS501" s="34"/>
      <c r="CT501" s="34"/>
      <c r="CU501" s="34"/>
      <c r="CV501" s="34"/>
      <c r="CW501" s="34"/>
    </row>
    <row r="502" spans="85:101" x14ac:dyDescent="0.35">
      <c r="CG502" s="34"/>
      <c r="CH502" s="34"/>
      <c r="CI502" s="34"/>
      <c r="CJ502" s="34"/>
      <c r="CK502" s="34"/>
      <c r="CL502" s="34"/>
      <c r="CM502" s="34"/>
      <c r="CN502" s="34"/>
      <c r="CO502" s="34"/>
      <c r="CP502" s="34"/>
      <c r="CQ502" s="34"/>
      <c r="CR502" s="34"/>
      <c r="CS502" s="34"/>
      <c r="CT502" s="34"/>
      <c r="CU502" s="34"/>
      <c r="CV502" s="34"/>
      <c r="CW502" s="34"/>
    </row>
    <row r="503" spans="85:101" x14ac:dyDescent="0.35">
      <c r="CG503" s="34"/>
      <c r="CH503" s="34"/>
      <c r="CI503" s="34"/>
      <c r="CJ503" s="34"/>
      <c r="CK503" s="34"/>
      <c r="CL503" s="34"/>
      <c r="CM503" s="34"/>
      <c r="CN503" s="34"/>
      <c r="CO503" s="34"/>
      <c r="CP503" s="34"/>
      <c r="CQ503" s="34"/>
      <c r="CR503" s="34"/>
      <c r="CS503" s="34"/>
      <c r="CT503" s="34"/>
      <c r="CU503" s="34"/>
      <c r="CV503" s="34"/>
      <c r="CW503" s="34"/>
    </row>
    <row r="504" spans="85:101" x14ac:dyDescent="0.35">
      <c r="CG504" s="34"/>
      <c r="CH504" s="34"/>
      <c r="CI504" s="34"/>
      <c r="CJ504" s="34"/>
      <c r="CK504" s="34"/>
      <c r="CL504" s="34"/>
      <c r="CM504" s="34"/>
      <c r="CN504" s="34"/>
      <c r="CO504" s="34"/>
      <c r="CP504" s="34"/>
      <c r="CQ504" s="34"/>
      <c r="CR504" s="34"/>
      <c r="CS504" s="34"/>
      <c r="CT504" s="34"/>
      <c r="CU504" s="34"/>
      <c r="CV504" s="34"/>
      <c r="CW504" s="34"/>
    </row>
    <row r="505" spans="85:101" x14ac:dyDescent="0.35">
      <c r="CG505" s="34"/>
      <c r="CH505" s="34"/>
      <c r="CI505" s="34"/>
      <c r="CJ505" s="34"/>
      <c r="CK505" s="34"/>
      <c r="CL505" s="34"/>
      <c r="CM505" s="34"/>
      <c r="CN505" s="34"/>
      <c r="CO505" s="34"/>
      <c r="CP505" s="34"/>
      <c r="CQ505" s="34"/>
      <c r="CR505" s="34"/>
      <c r="CS505" s="34"/>
      <c r="CT505" s="34"/>
      <c r="CU505" s="34"/>
      <c r="CV505" s="34"/>
      <c r="CW505" s="34"/>
    </row>
    <row r="506" spans="85:101" x14ac:dyDescent="0.35">
      <c r="CG506" s="34"/>
      <c r="CH506" s="34"/>
      <c r="CI506" s="34"/>
      <c r="CJ506" s="34"/>
      <c r="CK506" s="34"/>
      <c r="CL506" s="34"/>
      <c r="CM506" s="34"/>
      <c r="CN506" s="34"/>
      <c r="CO506" s="34"/>
      <c r="CP506" s="34"/>
      <c r="CQ506" s="34"/>
      <c r="CR506" s="34"/>
      <c r="CS506" s="34"/>
      <c r="CT506" s="34"/>
      <c r="CU506" s="34"/>
      <c r="CV506" s="34"/>
      <c r="CW506" s="34"/>
    </row>
    <row r="507" spans="85:101" x14ac:dyDescent="0.35">
      <c r="CG507" s="34"/>
      <c r="CH507" s="34"/>
      <c r="CI507" s="34"/>
      <c r="CJ507" s="34"/>
      <c r="CK507" s="34"/>
      <c r="CL507" s="34"/>
      <c r="CM507" s="34"/>
      <c r="CN507" s="34"/>
      <c r="CO507" s="34"/>
      <c r="CP507" s="34"/>
      <c r="CQ507" s="34"/>
      <c r="CR507" s="34"/>
      <c r="CS507" s="34"/>
      <c r="CT507" s="34"/>
      <c r="CU507" s="34"/>
      <c r="CV507" s="34"/>
      <c r="CW507" s="34"/>
    </row>
    <row r="508" spans="85:101" x14ac:dyDescent="0.35">
      <c r="CG508" s="34"/>
      <c r="CH508" s="34"/>
      <c r="CI508" s="34"/>
      <c r="CJ508" s="34"/>
      <c r="CK508" s="34"/>
      <c r="CL508" s="34"/>
      <c r="CM508" s="34"/>
      <c r="CN508" s="34"/>
      <c r="CO508" s="34"/>
      <c r="CP508" s="34"/>
      <c r="CQ508" s="34"/>
      <c r="CR508" s="34"/>
      <c r="CS508" s="34"/>
      <c r="CT508" s="34"/>
      <c r="CU508" s="34"/>
      <c r="CV508" s="34"/>
      <c r="CW508" s="34"/>
    </row>
    <row r="509" spans="85:101" x14ac:dyDescent="0.35">
      <c r="CG509" s="34"/>
      <c r="CH509" s="34"/>
      <c r="CI509" s="34"/>
      <c r="CJ509" s="34"/>
      <c r="CK509" s="34"/>
      <c r="CL509" s="34"/>
      <c r="CM509" s="34"/>
      <c r="CN509" s="34"/>
      <c r="CO509" s="34"/>
      <c r="CP509" s="34"/>
      <c r="CQ509" s="34"/>
      <c r="CR509" s="34"/>
      <c r="CS509" s="34"/>
      <c r="CT509" s="34"/>
      <c r="CU509" s="34"/>
      <c r="CV509" s="34"/>
      <c r="CW509" s="34"/>
    </row>
    <row r="510" spans="85:101" x14ac:dyDescent="0.35">
      <c r="CG510" s="34"/>
      <c r="CH510" s="34"/>
      <c r="CI510" s="34"/>
      <c r="CJ510" s="34"/>
      <c r="CK510" s="34"/>
      <c r="CL510" s="34"/>
      <c r="CM510" s="34"/>
      <c r="CN510" s="34"/>
      <c r="CO510" s="34"/>
      <c r="CP510" s="34"/>
      <c r="CQ510" s="34"/>
      <c r="CR510" s="34"/>
      <c r="CS510" s="34"/>
      <c r="CT510" s="34"/>
      <c r="CU510" s="34"/>
      <c r="CV510" s="34"/>
      <c r="CW510" s="34"/>
    </row>
    <row r="511" spans="85:101" x14ac:dyDescent="0.35">
      <c r="CG511" s="34"/>
      <c r="CH511" s="34"/>
      <c r="CI511" s="34"/>
      <c r="CJ511" s="34"/>
      <c r="CK511" s="34"/>
      <c r="CL511" s="34"/>
      <c r="CM511" s="34"/>
      <c r="CN511" s="34"/>
      <c r="CO511" s="34"/>
      <c r="CP511" s="34"/>
      <c r="CQ511" s="34"/>
      <c r="CR511" s="34"/>
      <c r="CS511" s="34"/>
      <c r="CT511" s="34"/>
      <c r="CU511" s="34"/>
      <c r="CV511" s="34"/>
      <c r="CW511" s="34"/>
    </row>
    <row r="512" spans="85:101" x14ac:dyDescent="0.35">
      <c r="CG512" s="34"/>
      <c r="CH512" s="34"/>
      <c r="CI512" s="34"/>
      <c r="CJ512" s="34"/>
      <c r="CK512" s="34"/>
      <c r="CL512" s="34"/>
      <c r="CM512" s="34"/>
      <c r="CN512" s="34"/>
      <c r="CO512" s="34"/>
      <c r="CP512" s="34"/>
      <c r="CQ512" s="34"/>
      <c r="CR512" s="34"/>
      <c r="CS512" s="34"/>
      <c r="CT512" s="34"/>
      <c r="CU512" s="34"/>
      <c r="CV512" s="34"/>
      <c r="CW512" s="34"/>
    </row>
    <row r="513" spans="85:101" x14ac:dyDescent="0.35">
      <c r="CG513" s="34"/>
      <c r="CH513" s="34"/>
      <c r="CI513" s="34"/>
      <c r="CJ513" s="34"/>
      <c r="CK513" s="34"/>
      <c r="CL513" s="34"/>
      <c r="CM513" s="34"/>
      <c r="CN513" s="34"/>
      <c r="CO513" s="34"/>
      <c r="CP513" s="34"/>
      <c r="CQ513" s="34"/>
      <c r="CR513" s="34"/>
      <c r="CS513" s="34"/>
      <c r="CT513" s="34"/>
      <c r="CU513" s="34"/>
      <c r="CV513" s="34"/>
      <c r="CW513" s="34"/>
    </row>
    <row r="514" spans="85:101" x14ac:dyDescent="0.35">
      <c r="CG514" s="34"/>
      <c r="CH514" s="34"/>
      <c r="CI514" s="34"/>
      <c r="CJ514" s="34"/>
      <c r="CK514" s="34"/>
      <c r="CL514" s="34"/>
      <c r="CM514" s="34"/>
      <c r="CN514" s="34"/>
      <c r="CO514" s="34"/>
      <c r="CP514" s="34"/>
      <c r="CQ514" s="34"/>
      <c r="CR514" s="34"/>
      <c r="CS514" s="34"/>
      <c r="CT514" s="34"/>
      <c r="CU514" s="34"/>
      <c r="CV514" s="34"/>
      <c r="CW514" s="34"/>
    </row>
    <row r="515" spans="85:101" x14ac:dyDescent="0.35">
      <c r="CG515" s="34"/>
      <c r="CH515" s="34"/>
      <c r="CI515" s="34"/>
      <c r="CJ515" s="34"/>
      <c r="CK515" s="34"/>
      <c r="CL515" s="34"/>
      <c r="CM515" s="34"/>
      <c r="CN515" s="34"/>
      <c r="CO515" s="34"/>
      <c r="CP515" s="34"/>
      <c r="CQ515" s="34"/>
      <c r="CR515" s="34"/>
      <c r="CS515" s="34"/>
      <c r="CT515" s="34"/>
      <c r="CU515" s="34"/>
      <c r="CV515" s="34"/>
      <c r="CW515" s="34"/>
    </row>
    <row r="516" spans="85:101" x14ac:dyDescent="0.35">
      <c r="CG516" s="34"/>
      <c r="CH516" s="34"/>
      <c r="CI516" s="34"/>
      <c r="CJ516" s="34"/>
      <c r="CK516" s="34"/>
      <c r="CL516" s="34"/>
      <c r="CM516" s="34"/>
      <c r="CN516" s="34"/>
      <c r="CO516" s="34"/>
      <c r="CP516" s="34"/>
      <c r="CQ516" s="34"/>
      <c r="CR516" s="34"/>
      <c r="CS516" s="34"/>
      <c r="CT516" s="34"/>
      <c r="CU516" s="34"/>
      <c r="CV516" s="34"/>
      <c r="CW516" s="34"/>
    </row>
    <row r="517" spans="85:101" x14ac:dyDescent="0.35">
      <c r="CG517" s="34"/>
      <c r="CH517" s="34"/>
      <c r="CI517" s="34"/>
      <c r="CJ517" s="34"/>
      <c r="CK517" s="34"/>
      <c r="CL517" s="34"/>
      <c r="CM517" s="34"/>
      <c r="CN517" s="34"/>
      <c r="CO517" s="34"/>
      <c r="CP517" s="34"/>
      <c r="CQ517" s="34"/>
      <c r="CR517" s="34"/>
      <c r="CS517" s="34"/>
      <c r="CT517" s="34"/>
      <c r="CU517" s="34"/>
      <c r="CV517" s="34"/>
      <c r="CW517" s="34"/>
    </row>
    <row r="518" spans="85:101" x14ac:dyDescent="0.35">
      <c r="CG518" s="34"/>
      <c r="CH518" s="34"/>
      <c r="CI518" s="34"/>
      <c r="CJ518" s="34"/>
      <c r="CK518" s="34"/>
      <c r="CL518" s="34"/>
      <c r="CM518" s="34"/>
      <c r="CN518" s="34"/>
      <c r="CO518" s="34"/>
      <c r="CP518" s="34"/>
      <c r="CQ518" s="34"/>
      <c r="CR518" s="34"/>
      <c r="CS518" s="34"/>
      <c r="CT518" s="34"/>
      <c r="CU518" s="34"/>
      <c r="CV518" s="34"/>
      <c r="CW518" s="34"/>
    </row>
    <row r="519" spans="85:101" x14ac:dyDescent="0.35">
      <c r="CG519" s="34"/>
      <c r="CH519" s="34"/>
      <c r="CI519" s="34"/>
      <c r="CJ519" s="34"/>
      <c r="CK519" s="34"/>
      <c r="CL519" s="34"/>
      <c r="CM519" s="34"/>
      <c r="CN519" s="34"/>
      <c r="CO519" s="34"/>
      <c r="CP519" s="34"/>
      <c r="CQ519" s="34"/>
      <c r="CR519" s="34"/>
      <c r="CS519" s="34"/>
      <c r="CT519" s="34"/>
      <c r="CU519" s="34"/>
      <c r="CV519" s="34"/>
      <c r="CW519" s="34"/>
    </row>
    <row r="520" spans="85:101" x14ac:dyDescent="0.35">
      <c r="CG520" s="34"/>
      <c r="CH520" s="34"/>
      <c r="CI520" s="34"/>
      <c r="CJ520" s="34"/>
      <c r="CK520" s="34"/>
      <c r="CL520" s="34"/>
      <c r="CM520" s="34"/>
      <c r="CN520" s="34"/>
      <c r="CO520" s="34"/>
      <c r="CP520" s="34"/>
      <c r="CQ520" s="34"/>
      <c r="CR520" s="34"/>
      <c r="CS520" s="34"/>
      <c r="CT520" s="34"/>
      <c r="CU520" s="34"/>
      <c r="CV520" s="34"/>
      <c r="CW520" s="34"/>
    </row>
    <row r="521" spans="85:101" x14ac:dyDescent="0.35">
      <c r="CG521" s="34"/>
      <c r="CH521" s="34"/>
      <c r="CI521" s="34"/>
      <c r="CJ521" s="34"/>
      <c r="CK521" s="34"/>
      <c r="CL521" s="34"/>
      <c r="CM521" s="34"/>
      <c r="CN521" s="34"/>
      <c r="CO521" s="34"/>
      <c r="CP521" s="34"/>
      <c r="CQ521" s="34"/>
      <c r="CR521" s="34"/>
      <c r="CS521" s="34"/>
      <c r="CT521" s="34"/>
      <c r="CU521" s="34"/>
      <c r="CV521" s="34"/>
      <c r="CW521" s="34"/>
    </row>
    <row r="522" spans="85:101" x14ac:dyDescent="0.35">
      <c r="CG522" s="34"/>
      <c r="CH522" s="34"/>
      <c r="CI522" s="34"/>
      <c r="CJ522" s="34"/>
      <c r="CK522" s="34"/>
      <c r="CL522" s="34"/>
      <c r="CM522" s="34"/>
      <c r="CN522" s="34"/>
      <c r="CO522" s="34"/>
      <c r="CP522" s="34"/>
      <c r="CQ522" s="34"/>
      <c r="CR522" s="34"/>
      <c r="CS522" s="34"/>
      <c r="CT522" s="34"/>
      <c r="CU522" s="34"/>
      <c r="CV522" s="34"/>
      <c r="CW522" s="34"/>
    </row>
    <row r="523" spans="85:101" x14ac:dyDescent="0.35">
      <c r="CG523" s="34"/>
      <c r="CH523" s="34"/>
      <c r="CI523" s="34"/>
      <c r="CJ523" s="34"/>
      <c r="CK523" s="34"/>
      <c r="CL523" s="34"/>
      <c r="CM523" s="34"/>
      <c r="CN523" s="34"/>
      <c r="CO523" s="34"/>
      <c r="CP523" s="34"/>
      <c r="CQ523" s="34"/>
      <c r="CR523" s="34"/>
      <c r="CS523" s="34"/>
      <c r="CT523" s="34"/>
      <c r="CU523" s="34"/>
      <c r="CV523" s="34"/>
      <c r="CW523" s="34"/>
    </row>
    <row r="524" spans="85:101" x14ac:dyDescent="0.35">
      <c r="CG524" s="34"/>
      <c r="CH524" s="34"/>
      <c r="CI524" s="34"/>
      <c r="CJ524" s="34"/>
      <c r="CK524" s="34"/>
      <c r="CL524" s="34"/>
      <c r="CM524" s="34"/>
      <c r="CN524" s="34"/>
      <c r="CO524" s="34"/>
      <c r="CP524" s="34"/>
      <c r="CQ524" s="34"/>
      <c r="CR524" s="34"/>
      <c r="CS524" s="34"/>
      <c r="CT524" s="34"/>
      <c r="CU524" s="34"/>
      <c r="CV524" s="34"/>
      <c r="CW524" s="34"/>
    </row>
    <row r="525" spans="85:101" x14ac:dyDescent="0.35">
      <c r="CG525" s="34"/>
      <c r="CH525" s="34"/>
      <c r="CI525" s="34"/>
      <c r="CJ525" s="34"/>
      <c r="CK525" s="34"/>
      <c r="CL525" s="34"/>
      <c r="CM525" s="34"/>
      <c r="CN525" s="34"/>
      <c r="CO525" s="34"/>
      <c r="CP525" s="34"/>
      <c r="CQ525" s="34"/>
      <c r="CR525" s="34"/>
      <c r="CS525" s="34"/>
      <c r="CT525" s="34"/>
      <c r="CU525" s="34"/>
      <c r="CV525" s="34"/>
      <c r="CW525" s="34"/>
    </row>
    <row r="526" spans="85:101" x14ac:dyDescent="0.35">
      <c r="CG526" s="34"/>
      <c r="CH526" s="34"/>
      <c r="CI526" s="34"/>
      <c r="CJ526" s="34"/>
      <c r="CK526" s="34"/>
      <c r="CL526" s="34"/>
      <c r="CM526" s="34"/>
      <c r="CN526" s="34"/>
      <c r="CO526" s="34"/>
      <c r="CP526" s="34"/>
      <c r="CQ526" s="34"/>
      <c r="CR526" s="34"/>
      <c r="CS526" s="34"/>
      <c r="CT526" s="34"/>
      <c r="CU526" s="34"/>
      <c r="CV526" s="34"/>
      <c r="CW526" s="34"/>
    </row>
    <row r="527" spans="85:101" x14ac:dyDescent="0.35">
      <c r="CG527" s="34"/>
      <c r="CH527" s="34"/>
      <c r="CI527" s="34"/>
      <c r="CJ527" s="34"/>
      <c r="CK527" s="34"/>
      <c r="CL527" s="34"/>
      <c r="CM527" s="34"/>
      <c r="CN527" s="34"/>
      <c r="CO527" s="34"/>
      <c r="CP527" s="34"/>
      <c r="CQ527" s="34"/>
      <c r="CR527" s="34"/>
      <c r="CS527" s="34"/>
      <c r="CT527" s="34"/>
      <c r="CU527" s="34"/>
      <c r="CV527" s="34"/>
      <c r="CW527" s="34"/>
    </row>
    <row r="528" spans="85:101" x14ac:dyDescent="0.35">
      <c r="CG528" s="34"/>
      <c r="CH528" s="34"/>
      <c r="CI528" s="34"/>
      <c r="CJ528" s="34"/>
      <c r="CK528" s="34"/>
      <c r="CL528" s="34"/>
      <c r="CM528" s="34"/>
      <c r="CN528" s="34"/>
      <c r="CO528" s="34"/>
      <c r="CP528" s="34"/>
      <c r="CQ528" s="34"/>
      <c r="CR528" s="34"/>
      <c r="CS528" s="34"/>
      <c r="CT528" s="34"/>
      <c r="CU528" s="34"/>
      <c r="CV528" s="34"/>
      <c r="CW528" s="34"/>
    </row>
    <row r="529" spans="85:101" x14ac:dyDescent="0.35">
      <c r="CG529" s="34"/>
      <c r="CH529" s="34"/>
      <c r="CI529" s="34"/>
      <c r="CJ529" s="34"/>
      <c r="CK529" s="34"/>
      <c r="CL529" s="34"/>
      <c r="CM529" s="34"/>
      <c r="CN529" s="34"/>
      <c r="CO529" s="34"/>
      <c r="CP529" s="34"/>
      <c r="CQ529" s="34"/>
      <c r="CR529" s="34"/>
      <c r="CS529" s="34"/>
      <c r="CT529" s="34"/>
      <c r="CU529" s="34"/>
      <c r="CV529" s="34"/>
      <c r="CW529" s="34"/>
    </row>
    <row r="530" spans="85:101" x14ac:dyDescent="0.35">
      <c r="CG530" s="34"/>
      <c r="CH530" s="34"/>
      <c r="CI530" s="34"/>
      <c r="CJ530" s="34"/>
      <c r="CK530" s="34"/>
      <c r="CL530" s="34"/>
      <c r="CM530" s="34"/>
      <c r="CN530" s="34"/>
      <c r="CO530" s="34"/>
      <c r="CP530" s="34"/>
      <c r="CQ530" s="34"/>
      <c r="CR530" s="34"/>
      <c r="CS530" s="34"/>
      <c r="CT530" s="34"/>
      <c r="CU530" s="34"/>
      <c r="CV530" s="34"/>
      <c r="CW530" s="34"/>
    </row>
    <row r="531" spans="85:101" x14ac:dyDescent="0.35">
      <c r="CG531" s="34"/>
      <c r="CH531" s="34"/>
      <c r="CI531" s="34"/>
      <c r="CJ531" s="34"/>
      <c r="CK531" s="34"/>
      <c r="CL531" s="34"/>
      <c r="CM531" s="34"/>
      <c r="CN531" s="34"/>
      <c r="CO531" s="34"/>
      <c r="CP531" s="34"/>
      <c r="CQ531" s="34"/>
      <c r="CR531" s="34"/>
      <c r="CS531" s="34"/>
      <c r="CT531" s="34"/>
      <c r="CU531" s="34"/>
      <c r="CV531" s="34"/>
      <c r="CW531" s="34"/>
    </row>
    <row r="532" spans="85:101" x14ac:dyDescent="0.35">
      <c r="CG532" s="34"/>
      <c r="CH532" s="34"/>
      <c r="CI532" s="34"/>
      <c r="CJ532" s="34"/>
      <c r="CK532" s="34"/>
      <c r="CL532" s="34"/>
      <c r="CM532" s="34"/>
      <c r="CN532" s="34"/>
      <c r="CO532" s="34"/>
      <c r="CP532" s="34"/>
      <c r="CQ532" s="34"/>
      <c r="CR532" s="34"/>
      <c r="CS532" s="34"/>
      <c r="CT532" s="34"/>
      <c r="CU532" s="34"/>
      <c r="CV532" s="34"/>
      <c r="CW532" s="34"/>
    </row>
    <row r="533" spans="85:101" x14ac:dyDescent="0.35">
      <c r="CG533" s="34"/>
      <c r="CH533" s="34"/>
      <c r="CI533" s="34"/>
      <c r="CJ533" s="34"/>
      <c r="CK533" s="34"/>
      <c r="CL533" s="34"/>
      <c r="CM533" s="34"/>
      <c r="CN533" s="34"/>
      <c r="CO533" s="34"/>
      <c r="CP533" s="34"/>
      <c r="CQ533" s="34"/>
      <c r="CR533" s="34"/>
      <c r="CS533" s="34"/>
      <c r="CT533" s="34"/>
      <c r="CU533" s="34"/>
      <c r="CV533" s="34"/>
      <c r="CW533" s="34"/>
    </row>
    <row r="534" spans="85:101" x14ac:dyDescent="0.35">
      <c r="CG534" s="34"/>
      <c r="CH534" s="34"/>
      <c r="CI534" s="34"/>
      <c r="CJ534" s="34"/>
      <c r="CK534" s="34"/>
      <c r="CL534" s="34"/>
      <c r="CM534" s="34"/>
      <c r="CN534" s="34"/>
      <c r="CO534" s="34"/>
      <c r="CP534" s="34"/>
      <c r="CQ534" s="34"/>
      <c r="CR534" s="34"/>
      <c r="CS534" s="34"/>
      <c r="CT534" s="34"/>
      <c r="CU534" s="34"/>
      <c r="CV534" s="34"/>
      <c r="CW534" s="34"/>
    </row>
    <row r="535" spans="85:101" x14ac:dyDescent="0.35">
      <c r="CG535" s="34"/>
      <c r="CH535" s="34"/>
      <c r="CI535" s="34"/>
      <c r="CJ535" s="34"/>
      <c r="CK535" s="34"/>
      <c r="CL535" s="34"/>
      <c r="CM535" s="34"/>
      <c r="CN535" s="34"/>
      <c r="CO535" s="34"/>
      <c r="CP535" s="34"/>
      <c r="CQ535" s="34"/>
      <c r="CR535" s="34"/>
      <c r="CS535" s="34"/>
      <c r="CT535" s="34"/>
      <c r="CU535" s="34"/>
      <c r="CV535" s="34"/>
      <c r="CW535" s="34"/>
    </row>
    <row r="536" spans="85:101" x14ac:dyDescent="0.35">
      <c r="CG536" s="34"/>
      <c r="CH536" s="34"/>
      <c r="CI536" s="34"/>
      <c r="CJ536" s="34"/>
      <c r="CK536" s="34"/>
      <c r="CL536" s="34"/>
      <c r="CM536" s="34"/>
      <c r="CN536" s="34"/>
      <c r="CO536" s="34"/>
      <c r="CP536" s="34"/>
      <c r="CQ536" s="34"/>
      <c r="CR536" s="34"/>
      <c r="CS536" s="34"/>
      <c r="CT536" s="34"/>
      <c r="CU536" s="34"/>
      <c r="CV536" s="34"/>
      <c r="CW536" s="34"/>
    </row>
    <row r="537" spans="85:101" x14ac:dyDescent="0.35">
      <c r="CG537" s="34"/>
      <c r="CH537" s="34"/>
      <c r="CI537" s="34"/>
      <c r="CJ537" s="34"/>
      <c r="CK537" s="34"/>
      <c r="CL537" s="34"/>
      <c r="CM537" s="34"/>
      <c r="CN537" s="34"/>
      <c r="CO537" s="34"/>
      <c r="CP537" s="34"/>
      <c r="CQ537" s="34"/>
      <c r="CR537" s="34"/>
      <c r="CS537" s="34"/>
      <c r="CT537" s="34"/>
      <c r="CU537" s="34"/>
      <c r="CV537" s="34"/>
      <c r="CW537" s="34"/>
    </row>
    <row r="538" spans="85:101" x14ac:dyDescent="0.35">
      <c r="CG538" s="34"/>
      <c r="CH538" s="34"/>
      <c r="CI538" s="34"/>
      <c r="CJ538" s="34"/>
      <c r="CK538" s="34"/>
      <c r="CL538" s="34"/>
      <c r="CM538" s="34"/>
      <c r="CN538" s="34"/>
      <c r="CO538" s="34"/>
      <c r="CP538" s="34"/>
      <c r="CQ538" s="34"/>
      <c r="CR538" s="34"/>
      <c r="CS538" s="34"/>
      <c r="CT538" s="34"/>
      <c r="CU538" s="34"/>
      <c r="CV538" s="34"/>
      <c r="CW538" s="34"/>
    </row>
    <row r="539" spans="85:101" x14ac:dyDescent="0.35">
      <c r="CG539" s="34"/>
      <c r="CH539" s="34"/>
      <c r="CI539" s="34"/>
      <c r="CJ539" s="34"/>
      <c r="CK539" s="34"/>
      <c r="CL539" s="34"/>
      <c r="CM539" s="34"/>
      <c r="CN539" s="34"/>
      <c r="CO539" s="34"/>
      <c r="CP539" s="34"/>
      <c r="CQ539" s="34"/>
      <c r="CR539" s="34"/>
      <c r="CS539" s="34"/>
      <c r="CT539" s="34"/>
      <c r="CU539" s="34"/>
      <c r="CV539" s="34"/>
      <c r="CW539" s="34"/>
    </row>
    <row r="540" spans="85:101" x14ac:dyDescent="0.35">
      <c r="CG540" s="34"/>
      <c r="CH540" s="34"/>
      <c r="CI540" s="34"/>
      <c r="CJ540" s="34"/>
      <c r="CK540" s="34"/>
      <c r="CL540" s="34"/>
      <c r="CM540" s="34"/>
      <c r="CN540" s="34"/>
      <c r="CO540" s="34"/>
      <c r="CP540" s="34"/>
      <c r="CQ540" s="34"/>
      <c r="CR540" s="34"/>
      <c r="CS540" s="34"/>
      <c r="CT540" s="34"/>
      <c r="CU540" s="34"/>
      <c r="CV540" s="34"/>
      <c r="CW540" s="34"/>
    </row>
    <row r="541" spans="85:101" x14ac:dyDescent="0.35">
      <c r="CG541" s="34"/>
      <c r="CH541" s="34"/>
      <c r="CI541" s="34"/>
      <c r="CJ541" s="34"/>
      <c r="CK541" s="34"/>
      <c r="CL541" s="34"/>
      <c r="CM541" s="34"/>
      <c r="CN541" s="34"/>
      <c r="CO541" s="34"/>
      <c r="CP541" s="34"/>
      <c r="CQ541" s="34"/>
      <c r="CR541" s="34"/>
      <c r="CS541" s="34"/>
      <c r="CT541" s="34"/>
      <c r="CU541" s="34"/>
      <c r="CV541" s="34"/>
      <c r="CW541" s="34"/>
    </row>
    <row r="542" spans="85:101" x14ac:dyDescent="0.35">
      <c r="CG542" s="34"/>
      <c r="CH542" s="34"/>
      <c r="CI542" s="34"/>
      <c r="CJ542" s="34"/>
      <c r="CK542" s="34"/>
      <c r="CL542" s="34"/>
      <c r="CM542" s="34"/>
      <c r="CN542" s="34"/>
      <c r="CO542" s="34"/>
      <c r="CP542" s="34"/>
      <c r="CQ542" s="34"/>
      <c r="CR542" s="34"/>
      <c r="CS542" s="34"/>
      <c r="CT542" s="34"/>
      <c r="CU542" s="34"/>
      <c r="CV542" s="34"/>
      <c r="CW542" s="34"/>
    </row>
    <row r="543" spans="85:101" x14ac:dyDescent="0.35">
      <c r="CG543" s="34"/>
      <c r="CH543" s="34"/>
      <c r="CI543" s="34"/>
      <c r="CJ543" s="34"/>
      <c r="CK543" s="34"/>
      <c r="CL543" s="34"/>
      <c r="CM543" s="34"/>
      <c r="CN543" s="34"/>
      <c r="CO543" s="34"/>
      <c r="CP543" s="34"/>
      <c r="CQ543" s="34"/>
      <c r="CR543" s="34"/>
      <c r="CS543" s="34"/>
      <c r="CT543" s="34"/>
      <c r="CU543" s="34"/>
      <c r="CV543" s="34"/>
      <c r="CW543" s="34"/>
    </row>
    <row r="544" spans="85:101" x14ac:dyDescent="0.35">
      <c r="CG544" s="34"/>
      <c r="CH544" s="34"/>
      <c r="CI544" s="34"/>
      <c r="CJ544" s="34"/>
      <c r="CK544" s="34"/>
      <c r="CL544" s="34"/>
      <c r="CM544" s="34"/>
      <c r="CN544" s="34"/>
      <c r="CO544" s="34"/>
      <c r="CP544" s="34"/>
      <c r="CQ544" s="34"/>
      <c r="CR544" s="34"/>
      <c r="CS544" s="34"/>
      <c r="CT544" s="34"/>
      <c r="CU544" s="34"/>
      <c r="CV544" s="34"/>
      <c r="CW544" s="34"/>
    </row>
    <row r="545" spans="85:101" x14ac:dyDescent="0.35">
      <c r="CG545" s="34"/>
      <c r="CH545" s="34"/>
      <c r="CI545" s="34"/>
      <c r="CJ545" s="34"/>
      <c r="CK545" s="34"/>
      <c r="CL545" s="34"/>
      <c r="CM545" s="34"/>
      <c r="CN545" s="34"/>
      <c r="CO545" s="34"/>
      <c r="CP545" s="34"/>
      <c r="CQ545" s="34"/>
      <c r="CR545" s="34"/>
      <c r="CS545" s="34"/>
      <c r="CT545" s="34"/>
      <c r="CU545" s="34"/>
      <c r="CV545" s="34"/>
      <c r="CW545" s="34"/>
    </row>
    <row r="546" spans="85:101" x14ac:dyDescent="0.35">
      <c r="CG546" s="34"/>
      <c r="CH546" s="34"/>
      <c r="CI546" s="34"/>
      <c r="CJ546" s="34"/>
      <c r="CK546" s="34"/>
      <c r="CL546" s="34"/>
      <c r="CM546" s="34"/>
      <c r="CN546" s="34"/>
      <c r="CO546" s="34"/>
      <c r="CP546" s="34"/>
      <c r="CQ546" s="34"/>
      <c r="CR546" s="34"/>
      <c r="CS546" s="34"/>
      <c r="CT546" s="34"/>
      <c r="CU546" s="34"/>
      <c r="CV546" s="34"/>
      <c r="CW546" s="34"/>
    </row>
    <row r="547" spans="85:101" x14ac:dyDescent="0.35">
      <c r="CG547" s="34"/>
      <c r="CH547" s="34"/>
      <c r="CI547" s="34"/>
      <c r="CJ547" s="34"/>
      <c r="CK547" s="34"/>
      <c r="CL547" s="34"/>
      <c r="CM547" s="34"/>
      <c r="CN547" s="34"/>
      <c r="CO547" s="34"/>
      <c r="CP547" s="34"/>
      <c r="CQ547" s="34"/>
      <c r="CR547" s="34"/>
      <c r="CS547" s="34"/>
      <c r="CT547" s="34"/>
      <c r="CU547" s="34"/>
      <c r="CV547" s="34"/>
      <c r="CW547" s="34"/>
    </row>
    <row r="548" spans="85:101" x14ac:dyDescent="0.35">
      <c r="CG548" s="34"/>
      <c r="CH548" s="34"/>
      <c r="CI548" s="34"/>
      <c r="CJ548" s="34"/>
      <c r="CK548" s="34"/>
      <c r="CL548" s="34"/>
      <c r="CM548" s="34"/>
      <c r="CN548" s="34"/>
      <c r="CO548" s="34"/>
      <c r="CP548" s="34"/>
      <c r="CQ548" s="34"/>
      <c r="CR548" s="34"/>
      <c r="CS548" s="34"/>
      <c r="CT548" s="34"/>
      <c r="CU548" s="34"/>
      <c r="CV548" s="34"/>
      <c r="CW548" s="34"/>
    </row>
    <row r="549" spans="85:101" x14ac:dyDescent="0.35">
      <c r="CG549" s="34"/>
      <c r="CH549" s="34"/>
      <c r="CI549" s="34"/>
      <c r="CJ549" s="34"/>
      <c r="CK549" s="34"/>
      <c r="CL549" s="34"/>
      <c r="CM549" s="34"/>
      <c r="CN549" s="34"/>
      <c r="CO549" s="34"/>
      <c r="CP549" s="34"/>
      <c r="CQ549" s="34"/>
      <c r="CR549" s="34"/>
      <c r="CS549" s="34"/>
      <c r="CT549" s="34"/>
      <c r="CU549" s="34"/>
      <c r="CV549" s="34"/>
      <c r="CW549" s="34"/>
    </row>
    <row r="550" spans="85:101" x14ac:dyDescent="0.35">
      <c r="CG550" s="34"/>
      <c r="CH550" s="34"/>
      <c r="CI550" s="34"/>
      <c r="CJ550" s="34"/>
      <c r="CK550" s="34"/>
      <c r="CL550" s="34"/>
      <c r="CM550" s="34"/>
      <c r="CN550" s="34"/>
      <c r="CO550" s="34"/>
      <c r="CP550" s="34"/>
      <c r="CQ550" s="34"/>
      <c r="CR550" s="34"/>
      <c r="CS550" s="34"/>
      <c r="CT550" s="34"/>
      <c r="CU550" s="34"/>
      <c r="CV550" s="34"/>
      <c r="CW550" s="34"/>
    </row>
    <row r="551" spans="85:101" x14ac:dyDescent="0.35">
      <c r="CG551" s="34"/>
      <c r="CH551" s="34"/>
      <c r="CI551" s="34"/>
      <c r="CJ551" s="34"/>
      <c r="CK551" s="34"/>
      <c r="CL551" s="34"/>
      <c r="CM551" s="34"/>
      <c r="CN551" s="34"/>
      <c r="CO551" s="34"/>
      <c r="CP551" s="34"/>
      <c r="CQ551" s="34"/>
      <c r="CR551" s="34"/>
      <c r="CS551" s="34"/>
      <c r="CT551" s="34"/>
      <c r="CU551" s="34"/>
      <c r="CV551" s="34"/>
      <c r="CW551" s="34"/>
    </row>
    <row r="552" spans="85:101" x14ac:dyDescent="0.35">
      <c r="CG552" s="34"/>
      <c r="CH552" s="34"/>
      <c r="CI552" s="34"/>
      <c r="CJ552" s="34"/>
      <c r="CK552" s="34"/>
      <c r="CL552" s="34"/>
      <c r="CM552" s="34"/>
      <c r="CN552" s="34"/>
      <c r="CO552" s="34"/>
      <c r="CP552" s="34"/>
      <c r="CQ552" s="34"/>
      <c r="CR552" s="34"/>
      <c r="CS552" s="34"/>
      <c r="CT552" s="34"/>
      <c r="CU552" s="34"/>
      <c r="CV552" s="34"/>
      <c r="CW552" s="34"/>
    </row>
    <row r="553" spans="85:101" x14ac:dyDescent="0.35">
      <c r="CG553" s="34"/>
      <c r="CH553" s="34"/>
      <c r="CI553" s="34"/>
      <c r="CJ553" s="34"/>
      <c r="CK553" s="34"/>
      <c r="CL553" s="34"/>
      <c r="CM553" s="34"/>
      <c r="CN553" s="34"/>
      <c r="CO553" s="34"/>
      <c r="CP553" s="34"/>
      <c r="CQ553" s="34"/>
      <c r="CR553" s="34"/>
      <c r="CS553" s="34"/>
      <c r="CT553" s="34"/>
      <c r="CU553" s="34"/>
      <c r="CV553" s="34"/>
      <c r="CW553" s="34"/>
    </row>
    <row r="554" spans="85:101" x14ac:dyDescent="0.35">
      <c r="CG554" s="34"/>
      <c r="CH554" s="34"/>
      <c r="CI554" s="34"/>
      <c r="CJ554" s="34"/>
      <c r="CK554" s="34"/>
      <c r="CL554" s="34"/>
      <c r="CM554" s="34"/>
      <c r="CN554" s="34"/>
      <c r="CO554" s="34"/>
      <c r="CP554" s="34"/>
      <c r="CQ554" s="34"/>
      <c r="CR554" s="34"/>
      <c r="CS554" s="34"/>
      <c r="CT554" s="34"/>
      <c r="CU554" s="34"/>
      <c r="CV554" s="34"/>
      <c r="CW554" s="34"/>
    </row>
    <row r="555" spans="85:101" x14ac:dyDescent="0.35">
      <c r="CG555" s="34"/>
      <c r="CH555" s="34"/>
      <c r="CI555" s="34"/>
      <c r="CJ555" s="34"/>
      <c r="CK555" s="34"/>
      <c r="CL555" s="34"/>
      <c r="CM555" s="34"/>
      <c r="CN555" s="34"/>
      <c r="CO555" s="34"/>
      <c r="CP555" s="34"/>
      <c r="CQ555" s="34"/>
      <c r="CR555" s="34"/>
      <c r="CS555" s="34"/>
      <c r="CT555" s="34"/>
      <c r="CU555" s="34"/>
      <c r="CV555" s="34"/>
      <c r="CW555" s="34"/>
    </row>
    <row r="556" spans="85:101" x14ac:dyDescent="0.35">
      <c r="CG556" s="34"/>
      <c r="CH556" s="34"/>
      <c r="CI556" s="34"/>
      <c r="CJ556" s="34"/>
      <c r="CK556" s="34"/>
      <c r="CL556" s="34"/>
      <c r="CM556" s="34"/>
      <c r="CN556" s="34"/>
      <c r="CO556" s="34"/>
      <c r="CP556" s="34"/>
      <c r="CQ556" s="34"/>
      <c r="CR556" s="34"/>
      <c r="CS556" s="34"/>
      <c r="CT556" s="34"/>
      <c r="CU556" s="34"/>
      <c r="CV556" s="34"/>
      <c r="CW556" s="34"/>
    </row>
    <row r="557" spans="85:101" x14ac:dyDescent="0.35">
      <c r="CG557" s="34"/>
      <c r="CH557" s="34"/>
      <c r="CI557" s="34"/>
      <c r="CJ557" s="34"/>
      <c r="CK557" s="34"/>
      <c r="CL557" s="34"/>
      <c r="CM557" s="34"/>
      <c r="CN557" s="34"/>
      <c r="CO557" s="34"/>
      <c r="CP557" s="34"/>
      <c r="CQ557" s="34"/>
      <c r="CR557" s="34"/>
      <c r="CS557" s="34"/>
      <c r="CT557" s="34"/>
      <c r="CU557" s="34"/>
      <c r="CV557" s="34"/>
      <c r="CW557" s="34"/>
    </row>
    <row r="558" spans="85:101" x14ac:dyDescent="0.35">
      <c r="CG558" s="34"/>
      <c r="CH558" s="34"/>
      <c r="CI558" s="34"/>
      <c r="CJ558" s="34"/>
      <c r="CK558" s="34"/>
      <c r="CL558" s="34"/>
      <c r="CM558" s="34"/>
      <c r="CN558" s="34"/>
      <c r="CO558" s="34"/>
      <c r="CP558" s="34"/>
      <c r="CQ558" s="34"/>
      <c r="CR558" s="34"/>
      <c r="CS558" s="34"/>
      <c r="CT558" s="34"/>
      <c r="CU558" s="34"/>
      <c r="CV558" s="34"/>
      <c r="CW558" s="34"/>
    </row>
    <row r="559" spans="85:101" x14ac:dyDescent="0.35">
      <c r="CG559" s="34"/>
      <c r="CH559" s="34"/>
      <c r="CI559" s="34"/>
      <c r="CJ559" s="34"/>
      <c r="CK559" s="34"/>
      <c r="CL559" s="34"/>
      <c r="CM559" s="34"/>
      <c r="CN559" s="34"/>
      <c r="CO559" s="34"/>
      <c r="CP559" s="34"/>
      <c r="CQ559" s="34"/>
      <c r="CR559" s="34"/>
      <c r="CS559" s="34"/>
      <c r="CT559" s="34"/>
      <c r="CU559" s="34"/>
      <c r="CV559" s="34"/>
      <c r="CW559" s="34"/>
    </row>
    <row r="560" spans="85:101" x14ac:dyDescent="0.35">
      <c r="CG560" s="34"/>
      <c r="CH560" s="34"/>
      <c r="CI560" s="34"/>
      <c r="CJ560" s="34"/>
      <c r="CK560" s="34"/>
      <c r="CL560" s="34"/>
      <c r="CM560" s="34"/>
      <c r="CN560" s="34"/>
      <c r="CO560" s="34"/>
      <c r="CP560" s="34"/>
      <c r="CQ560" s="34"/>
      <c r="CR560" s="34"/>
      <c r="CS560" s="34"/>
      <c r="CT560" s="34"/>
      <c r="CU560" s="34"/>
      <c r="CV560" s="34"/>
      <c r="CW560" s="34"/>
    </row>
    <row r="561" spans="85:101" x14ac:dyDescent="0.35">
      <c r="CG561" s="34"/>
      <c r="CH561" s="34"/>
      <c r="CI561" s="34"/>
      <c r="CJ561" s="34"/>
      <c r="CK561" s="34"/>
      <c r="CL561" s="34"/>
      <c r="CM561" s="34"/>
      <c r="CN561" s="34"/>
      <c r="CO561" s="34"/>
      <c r="CP561" s="34"/>
      <c r="CQ561" s="34"/>
      <c r="CR561" s="34"/>
      <c r="CS561" s="34"/>
      <c r="CT561" s="34"/>
      <c r="CU561" s="34"/>
      <c r="CV561" s="34"/>
      <c r="CW561" s="34"/>
    </row>
    <row r="562" spans="85:101" x14ac:dyDescent="0.35">
      <c r="CG562" s="34"/>
      <c r="CH562" s="34"/>
      <c r="CI562" s="34"/>
      <c r="CJ562" s="34"/>
      <c r="CK562" s="34"/>
      <c r="CL562" s="34"/>
      <c r="CM562" s="34"/>
      <c r="CN562" s="34"/>
      <c r="CO562" s="34"/>
      <c r="CP562" s="34"/>
      <c r="CQ562" s="34"/>
      <c r="CR562" s="34"/>
      <c r="CS562" s="34"/>
      <c r="CT562" s="34"/>
      <c r="CU562" s="34"/>
      <c r="CV562" s="34"/>
      <c r="CW562" s="34"/>
    </row>
    <row r="563" spans="85:101" x14ac:dyDescent="0.35">
      <c r="CG563" s="34"/>
      <c r="CH563" s="34"/>
      <c r="CI563" s="34"/>
      <c r="CJ563" s="34"/>
      <c r="CK563" s="34"/>
      <c r="CL563" s="34"/>
      <c r="CM563" s="34"/>
      <c r="CN563" s="34"/>
      <c r="CO563" s="34"/>
      <c r="CP563" s="34"/>
      <c r="CQ563" s="34"/>
      <c r="CR563" s="34"/>
      <c r="CS563" s="34"/>
      <c r="CT563" s="34"/>
      <c r="CU563" s="34"/>
      <c r="CV563" s="34"/>
      <c r="CW563" s="34"/>
    </row>
    <row r="564" spans="85:101" x14ac:dyDescent="0.35">
      <c r="CG564" s="34"/>
      <c r="CH564" s="34"/>
      <c r="CI564" s="34"/>
      <c r="CJ564" s="34"/>
      <c r="CK564" s="34"/>
      <c r="CL564" s="34"/>
      <c r="CM564" s="34"/>
      <c r="CN564" s="34"/>
      <c r="CO564" s="34"/>
      <c r="CP564" s="34"/>
      <c r="CQ564" s="34"/>
      <c r="CR564" s="34"/>
      <c r="CS564" s="34"/>
      <c r="CT564" s="34"/>
      <c r="CU564" s="34"/>
      <c r="CV564" s="34"/>
      <c r="CW564" s="34"/>
    </row>
    <row r="565" spans="85:101" x14ac:dyDescent="0.35">
      <c r="CG565" s="34"/>
      <c r="CH565" s="34"/>
      <c r="CI565" s="34"/>
      <c r="CJ565" s="34"/>
      <c r="CK565" s="34"/>
      <c r="CL565" s="34"/>
      <c r="CM565" s="34"/>
      <c r="CN565" s="34"/>
      <c r="CO565" s="34"/>
      <c r="CP565" s="34"/>
      <c r="CQ565" s="34"/>
      <c r="CR565" s="34"/>
      <c r="CS565" s="34"/>
      <c r="CT565" s="34"/>
      <c r="CU565" s="34"/>
      <c r="CV565" s="34"/>
      <c r="CW565" s="34"/>
    </row>
    <row r="566" spans="85:101" x14ac:dyDescent="0.35">
      <c r="CG566" s="34"/>
      <c r="CH566" s="34"/>
      <c r="CI566" s="34"/>
      <c r="CJ566" s="34"/>
      <c r="CK566" s="34"/>
      <c r="CL566" s="34"/>
      <c r="CM566" s="34"/>
      <c r="CN566" s="34"/>
      <c r="CO566" s="34"/>
      <c r="CP566" s="34"/>
      <c r="CQ566" s="34"/>
      <c r="CR566" s="34"/>
      <c r="CS566" s="34"/>
      <c r="CT566" s="34"/>
      <c r="CU566" s="34"/>
      <c r="CV566" s="34"/>
      <c r="CW566" s="34"/>
    </row>
    <row r="567" spans="85:101" x14ac:dyDescent="0.35">
      <c r="CG567" s="34"/>
      <c r="CH567" s="34"/>
      <c r="CI567" s="34"/>
      <c r="CJ567" s="34"/>
      <c r="CK567" s="34"/>
      <c r="CL567" s="34"/>
      <c r="CM567" s="34"/>
      <c r="CN567" s="34"/>
      <c r="CO567" s="34"/>
      <c r="CP567" s="34"/>
      <c r="CQ567" s="34"/>
      <c r="CR567" s="34"/>
      <c r="CS567" s="34"/>
      <c r="CT567" s="34"/>
      <c r="CU567" s="34"/>
      <c r="CV567" s="34"/>
      <c r="CW567" s="34"/>
    </row>
    <row r="568" spans="85:101" x14ac:dyDescent="0.35">
      <c r="CG568" s="34"/>
      <c r="CH568" s="34"/>
      <c r="CI568" s="34"/>
      <c r="CJ568" s="34"/>
      <c r="CK568" s="34"/>
      <c r="CL568" s="34"/>
      <c r="CM568" s="34"/>
      <c r="CN568" s="34"/>
      <c r="CO568" s="34"/>
      <c r="CP568" s="34"/>
      <c r="CQ568" s="34"/>
      <c r="CR568" s="34"/>
      <c r="CS568" s="34"/>
      <c r="CT568" s="34"/>
      <c r="CU568" s="34"/>
      <c r="CV568" s="34"/>
      <c r="CW568" s="34"/>
    </row>
    <row r="569" spans="85:101" x14ac:dyDescent="0.35">
      <c r="CG569" s="34"/>
      <c r="CH569" s="34"/>
      <c r="CI569" s="34"/>
      <c r="CJ569" s="34"/>
      <c r="CK569" s="34"/>
      <c r="CL569" s="34"/>
      <c r="CM569" s="34"/>
      <c r="CN569" s="34"/>
      <c r="CO569" s="34"/>
      <c r="CP569" s="34"/>
      <c r="CQ569" s="34"/>
      <c r="CR569" s="34"/>
      <c r="CS569" s="34"/>
      <c r="CT569" s="34"/>
      <c r="CU569" s="34"/>
      <c r="CV569" s="34"/>
      <c r="CW569" s="34"/>
    </row>
    <row r="570" spans="85:101" x14ac:dyDescent="0.35">
      <c r="CG570" s="34"/>
      <c r="CH570" s="34"/>
      <c r="CI570" s="34"/>
      <c r="CJ570" s="34"/>
      <c r="CK570" s="34"/>
      <c r="CL570" s="34"/>
      <c r="CM570" s="34"/>
      <c r="CN570" s="34"/>
      <c r="CO570" s="34"/>
      <c r="CP570" s="34"/>
      <c r="CQ570" s="34"/>
      <c r="CR570" s="34"/>
      <c r="CS570" s="34"/>
      <c r="CT570" s="34"/>
      <c r="CU570" s="34"/>
      <c r="CV570" s="34"/>
      <c r="CW570" s="34"/>
    </row>
    <row r="571" spans="85:101" x14ac:dyDescent="0.35">
      <c r="CG571" s="34"/>
      <c r="CH571" s="34"/>
      <c r="CI571" s="34"/>
      <c r="CJ571" s="34"/>
      <c r="CK571" s="34"/>
      <c r="CL571" s="34"/>
      <c r="CM571" s="34"/>
      <c r="CN571" s="34"/>
      <c r="CO571" s="34"/>
      <c r="CP571" s="34"/>
      <c r="CQ571" s="34"/>
      <c r="CR571" s="34"/>
      <c r="CS571" s="34"/>
      <c r="CT571" s="34"/>
      <c r="CU571" s="34"/>
      <c r="CV571" s="34"/>
      <c r="CW571" s="34"/>
    </row>
    <row r="572" spans="85:101" x14ac:dyDescent="0.35">
      <c r="CG572" s="34"/>
      <c r="CH572" s="34"/>
      <c r="CI572" s="34"/>
      <c r="CJ572" s="34"/>
      <c r="CK572" s="34"/>
      <c r="CL572" s="34"/>
      <c r="CM572" s="34"/>
      <c r="CN572" s="34"/>
      <c r="CO572" s="34"/>
      <c r="CP572" s="34"/>
      <c r="CQ572" s="34"/>
      <c r="CR572" s="34"/>
      <c r="CS572" s="34"/>
      <c r="CT572" s="34"/>
      <c r="CU572" s="34"/>
      <c r="CV572" s="34"/>
      <c r="CW572" s="34"/>
    </row>
    <row r="573" spans="85:101" x14ac:dyDescent="0.35">
      <c r="CG573" s="34"/>
      <c r="CH573" s="34"/>
      <c r="CI573" s="34"/>
      <c r="CJ573" s="34"/>
      <c r="CK573" s="34"/>
      <c r="CL573" s="34"/>
      <c r="CM573" s="34"/>
      <c r="CN573" s="34"/>
      <c r="CO573" s="34"/>
      <c r="CP573" s="34"/>
      <c r="CQ573" s="34"/>
      <c r="CR573" s="34"/>
      <c r="CS573" s="34"/>
      <c r="CT573" s="34"/>
      <c r="CU573" s="34"/>
      <c r="CV573" s="34"/>
      <c r="CW573" s="34"/>
    </row>
    <row r="574" spans="85:101" x14ac:dyDescent="0.35">
      <c r="CG574" s="34"/>
      <c r="CH574" s="34"/>
      <c r="CI574" s="34"/>
      <c r="CJ574" s="34"/>
      <c r="CK574" s="34"/>
      <c r="CL574" s="34"/>
      <c r="CM574" s="34"/>
      <c r="CN574" s="34"/>
      <c r="CO574" s="34"/>
      <c r="CP574" s="34"/>
      <c r="CQ574" s="34"/>
      <c r="CR574" s="34"/>
      <c r="CS574" s="34"/>
      <c r="CT574" s="34"/>
      <c r="CU574" s="34"/>
      <c r="CV574" s="34"/>
      <c r="CW574" s="34"/>
    </row>
    <row r="575" spans="85:101" x14ac:dyDescent="0.35">
      <c r="CG575" s="34"/>
      <c r="CH575" s="34"/>
      <c r="CI575" s="34"/>
      <c r="CJ575" s="34"/>
      <c r="CK575" s="34"/>
      <c r="CL575" s="34"/>
      <c r="CM575" s="34"/>
      <c r="CN575" s="34"/>
      <c r="CO575" s="34"/>
      <c r="CP575" s="34"/>
      <c r="CQ575" s="34"/>
      <c r="CR575" s="34"/>
      <c r="CS575" s="34"/>
      <c r="CT575" s="34"/>
      <c r="CU575" s="34"/>
      <c r="CV575" s="34"/>
      <c r="CW575" s="34"/>
    </row>
    <row r="576" spans="85:101" x14ac:dyDescent="0.35">
      <c r="CG576" s="34"/>
      <c r="CH576" s="34"/>
      <c r="CI576" s="34"/>
      <c r="CJ576" s="34"/>
      <c r="CK576" s="34"/>
      <c r="CL576" s="34"/>
      <c r="CM576" s="34"/>
      <c r="CN576" s="34"/>
      <c r="CO576" s="34"/>
      <c r="CP576" s="34"/>
      <c r="CQ576" s="34"/>
      <c r="CR576" s="34"/>
      <c r="CS576" s="34"/>
      <c r="CT576" s="34"/>
      <c r="CU576" s="34"/>
      <c r="CV576" s="34"/>
      <c r="CW576" s="34"/>
    </row>
    <row r="577" spans="85:101" x14ac:dyDescent="0.35">
      <c r="CG577" s="34"/>
      <c r="CH577" s="34"/>
      <c r="CI577" s="34"/>
      <c r="CJ577" s="34"/>
      <c r="CK577" s="34"/>
      <c r="CL577" s="34"/>
      <c r="CM577" s="34"/>
      <c r="CN577" s="34"/>
      <c r="CO577" s="34"/>
      <c r="CP577" s="34"/>
      <c r="CQ577" s="34"/>
      <c r="CR577" s="34"/>
      <c r="CS577" s="34"/>
      <c r="CT577" s="34"/>
      <c r="CU577" s="34"/>
      <c r="CV577" s="34"/>
      <c r="CW577" s="34"/>
    </row>
    <row r="578" spans="85:101" x14ac:dyDescent="0.35">
      <c r="CG578" s="34"/>
      <c r="CH578" s="34"/>
      <c r="CI578" s="34"/>
      <c r="CJ578" s="34"/>
      <c r="CK578" s="34"/>
      <c r="CL578" s="34"/>
      <c r="CM578" s="34"/>
      <c r="CN578" s="34"/>
      <c r="CO578" s="34"/>
      <c r="CP578" s="34"/>
      <c r="CQ578" s="34"/>
      <c r="CR578" s="34"/>
      <c r="CS578" s="34"/>
      <c r="CT578" s="34"/>
      <c r="CU578" s="34"/>
      <c r="CV578" s="34"/>
      <c r="CW578" s="34"/>
    </row>
    <row r="579" spans="85:101" x14ac:dyDescent="0.35">
      <c r="CG579" s="34"/>
      <c r="CH579" s="34"/>
      <c r="CI579" s="34"/>
      <c r="CJ579" s="34"/>
      <c r="CK579" s="34"/>
      <c r="CL579" s="34"/>
      <c r="CM579" s="34"/>
      <c r="CN579" s="34"/>
      <c r="CO579" s="34"/>
      <c r="CP579" s="34"/>
      <c r="CQ579" s="34"/>
      <c r="CR579" s="34"/>
      <c r="CS579" s="34"/>
      <c r="CT579" s="34"/>
      <c r="CU579" s="34"/>
      <c r="CV579" s="34"/>
      <c r="CW579" s="34"/>
    </row>
    <row r="580" spans="85:101" x14ac:dyDescent="0.35">
      <c r="CG580" s="34"/>
      <c r="CH580" s="34"/>
      <c r="CI580" s="34"/>
      <c r="CJ580" s="34"/>
      <c r="CK580" s="34"/>
      <c r="CL580" s="34"/>
      <c r="CM580" s="34"/>
      <c r="CN580" s="34"/>
      <c r="CO580" s="34"/>
      <c r="CP580" s="34"/>
      <c r="CQ580" s="34"/>
      <c r="CR580" s="34"/>
      <c r="CS580" s="34"/>
      <c r="CT580" s="34"/>
      <c r="CU580" s="34"/>
      <c r="CV580" s="34"/>
      <c r="CW580" s="34"/>
    </row>
    <row r="581" spans="85:101" x14ac:dyDescent="0.35">
      <c r="CG581" s="34"/>
      <c r="CH581" s="34"/>
      <c r="CI581" s="34"/>
      <c r="CJ581" s="34"/>
      <c r="CK581" s="34"/>
      <c r="CL581" s="34"/>
      <c r="CM581" s="34"/>
      <c r="CN581" s="34"/>
      <c r="CO581" s="34"/>
      <c r="CP581" s="34"/>
      <c r="CQ581" s="34"/>
      <c r="CR581" s="34"/>
      <c r="CS581" s="34"/>
      <c r="CT581" s="34"/>
      <c r="CU581" s="34"/>
      <c r="CV581" s="34"/>
      <c r="CW581" s="34"/>
    </row>
    <row r="582" spans="85:101" x14ac:dyDescent="0.35">
      <c r="CG582" s="34"/>
      <c r="CH582" s="34"/>
      <c r="CI582" s="34"/>
      <c r="CJ582" s="34"/>
      <c r="CK582" s="34"/>
      <c r="CL582" s="34"/>
      <c r="CM582" s="34"/>
      <c r="CN582" s="34"/>
      <c r="CO582" s="34"/>
      <c r="CP582" s="34"/>
      <c r="CQ582" s="34"/>
      <c r="CR582" s="34"/>
      <c r="CS582" s="34"/>
      <c r="CT582" s="34"/>
      <c r="CU582" s="34"/>
      <c r="CV582" s="34"/>
      <c r="CW582" s="34"/>
    </row>
    <row r="583" spans="85:101" x14ac:dyDescent="0.35">
      <c r="CG583" s="34"/>
      <c r="CH583" s="34"/>
      <c r="CI583" s="34"/>
      <c r="CJ583" s="34"/>
      <c r="CK583" s="34"/>
      <c r="CL583" s="34"/>
      <c r="CM583" s="34"/>
      <c r="CN583" s="34"/>
      <c r="CO583" s="34"/>
      <c r="CP583" s="34"/>
      <c r="CQ583" s="34"/>
      <c r="CR583" s="34"/>
      <c r="CS583" s="34"/>
      <c r="CT583" s="34"/>
      <c r="CU583" s="34"/>
      <c r="CV583" s="34"/>
      <c r="CW583" s="34"/>
    </row>
    <row r="584" spans="85:101" x14ac:dyDescent="0.35">
      <c r="CG584" s="34"/>
      <c r="CH584" s="34"/>
      <c r="CI584" s="34"/>
      <c r="CJ584" s="34"/>
      <c r="CK584" s="34"/>
      <c r="CL584" s="34"/>
      <c r="CM584" s="34"/>
      <c r="CN584" s="34"/>
      <c r="CO584" s="34"/>
      <c r="CP584" s="34"/>
      <c r="CQ584" s="34"/>
      <c r="CR584" s="34"/>
      <c r="CS584" s="34"/>
      <c r="CT584" s="34"/>
      <c r="CU584" s="34"/>
      <c r="CV584" s="34"/>
      <c r="CW584" s="34"/>
    </row>
    <row r="585" spans="85:101" x14ac:dyDescent="0.35">
      <c r="CG585" s="34"/>
      <c r="CH585" s="34"/>
      <c r="CI585" s="34"/>
      <c r="CJ585" s="34"/>
      <c r="CK585" s="34"/>
      <c r="CL585" s="34"/>
      <c r="CM585" s="34"/>
      <c r="CN585" s="34"/>
      <c r="CO585" s="34"/>
      <c r="CP585" s="34"/>
      <c r="CQ585" s="34"/>
      <c r="CR585" s="34"/>
      <c r="CS585" s="34"/>
      <c r="CT585" s="34"/>
      <c r="CU585" s="34"/>
      <c r="CV585" s="34"/>
      <c r="CW585" s="34"/>
    </row>
    <row r="586" spans="85:101" x14ac:dyDescent="0.35">
      <c r="CG586" s="34"/>
      <c r="CH586" s="34"/>
      <c r="CI586" s="34"/>
      <c r="CJ586" s="34"/>
      <c r="CK586" s="34"/>
      <c r="CL586" s="34"/>
      <c r="CM586" s="34"/>
      <c r="CN586" s="34"/>
      <c r="CO586" s="34"/>
      <c r="CP586" s="34"/>
      <c r="CQ586" s="34"/>
      <c r="CR586" s="34"/>
      <c r="CS586" s="34"/>
      <c r="CT586" s="34"/>
      <c r="CU586" s="34"/>
      <c r="CV586" s="34"/>
      <c r="CW586" s="34"/>
    </row>
    <row r="587" spans="85:101" x14ac:dyDescent="0.35">
      <c r="CG587" s="34"/>
      <c r="CH587" s="34"/>
      <c r="CI587" s="34"/>
      <c r="CJ587" s="34"/>
      <c r="CK587" s="34"/>
      <c r="CL587" s="34"/>
      <c r="CM587" s="34"/>
      <c r="CN587" s="34"/>
      <c r="CO587" s="34"/>
      <c r="CP587" s="34"/>
      <c r="CQ587" s="34"/>
      <c r="CR587" s="34"/>
      <c r="CS587" s="34"/>
      <c r="CT587" s="34"/>
      <c r="CU587" s="34"/>
      <c r="CV587" s="34"/>
      <c r="CW587" s="34"/>
    </row>
    <row r="588" spans="85:101" x14ac:dyDescent="0.35">
      <c r="CG588" s="34"/>
      <c r="CH588" s="34"/>
      <c r="CI588" s="34"/>
      <c r="CJ588" s="34"/>
      <c r="CK588" s="34"/>
      <c r="CL588" s="34"/>
      <c r="CM588" s="34"/>
      <c r="CN588" s="34"/>
      <c r="CO588" s="34"/>
      <c r="CP588" s="34"/>
      <c r="CQ588" s="34"/>
      <c r="CR588" s="34"/>
      <c r="CS588" s="34"/>
      <c r="CT588" s="34"/>
      <c r="CU588" s="34"/>
      <c r="CV588" s="34"/>
      <c r="CW588" s="34"/>
    </row>
    <row r="589" spans="85:101" x14ac:dyDescent="0.35">
      <c r="CG589" s="34"/>
      <c r="CH589" s="34"/>
      <c r="CI589" s="34"/>
      <c r="CJ589" s="34"/>
      <c r="CK589" s="34"/>
      <c r="CL589" s="34"/>
      <c r="CM589" s="34"/>
      <c r="CN589" s="34"/>
      <c r="CO589" s="34"/>
      <c r="CP589" s="34"/>
      <c r="CQ589" s="34"/>
      <c r="CR589" s="34"/>
      <c r="CS589" s="34"/>
      <c r="CT589" s="34"/>
      <c r="CU589" s="34"/>
      <c r="CV589" s="34"/>
      <c r="CW589" s="34"/>
    </row>
    <row r="590" spans="85:101" x14ac:dyDescent="0.35">
      <c r="CG590" s="34"/>
      <c r="CH590" s="34"/>
      <c r="CI590" s="34"/>
      <c r="CJ590" s="34"/>
      <c r="CK590" s="34"/>
      <c r="CL590" s="34"/>
      <c r="CM590" s="34"/>
      <c r="CN590" s="34"/>
      <c r="CO590" s="34"/>
      <c r="CP590" s="34"/>
      <c r="CQ590" s="34"/>
      <c r="CR590" s="34"/>
      <c r="CS590" s="34"/>
      <c r="CT590" s="34"/>
      <c r="CU590" s="34"/>
      <c r="CV590" s="34"/>
      <c r="CW590" s="34"/>
    </row>
    <row r="591" spans="85:101" x14ac:dyDescent="0.35">
      <c r="CG591" s="34"/>
      <c r="CH591" s="34"/>
      <c r="CI591" s="34"/>
      <c r="CJ591" s="34"/>
      <c r="CK591" s="34"/>
      <c r="CL591" s="34"/>
      <c r="CM591" s="34"/>
      <c r="CN591" s="34"/>
      <c r="CO591" s="34"/>
      <c r="CP591" s="34"/>
      <c r="CQ591" s="34"/>
      <c r="CR591" s="34"/>
      <c r="CS591" s="34"/>
      <c r="CT591" s="34"/>
      <c r="CU591" s="34"/>
      <c r="CV591" s="34"/>
      <c r="CW591" s="34"/>
    </row>
    <row r="592" spans="85:101" x14ac:dyDescent="0.35">
      <c r="CG592" s="34"/>
      <c r="CH592" s="34"/>
      <c r="CI592" s="34"/>
      <c r="CJ592" s="34"/>
      <c r="CK592" s="34"/>
      <c r="CL592" s="34"/>
      <c r="CM592" s="34"/>
      <c r="CN592" s="34"/>
      <c r="CO592" s="34"/>
      <c r="CP592" s="34"/>
      <c r="CQ592" s="34"/>
      <c r="CR592" s="34"/>
      <c r="CS592" s="34"/>
      <c r="CT592" s="34"/>
      <c r="CU592" s="34"/>
      <c r="CV592" s="34"/>
      <c r="CW592" s="34"/>
    </row>
    <row r="593" spans="85:101" x14ac:dyDescent="0.35">
      <c r="CG593" s="34"/>
      <c r="CH593" s="34"/>
      <c r="CI593" s="34"/>
      <c r="CJ593" s="34"/>
      <c r="CK593" s="34"/>
      <c r="CL593" s="34"/>
      <c r="CM593" s="34"/>
      <c r="CN593" s="34"/>
      <c r="CO593" s="34"/>
      <c r="CP593" s="34"/>
      <c r="CQ593" s="34"/>
      <c r="CR593" s="34"/>
      <c r="CS593" s="34"/>
      <c r="CT593" s="34"/>
      <c r="CU593" s="34"/>
      <c r="CV593" s="34"/>
      <c r="CW593" s="34"/>
    </row>
    <row r="594" spans="85:101" x14ac:dyDescent="0.35">
      <c r="CG594" s="34"/>
      <c r="CH594" s="34"/>
      <c r="CI594" s="34"/>
      <c r="CJ594" s="34"/>
      <c r="CK594" s="34"/>
      <c r="CL594" s="34"/>
      <c r="CM594" s="34"/>
      <c r="CN594" s="34"/>
      <c r="CO594" s="34"/>
      <c r="CP594" s="34"/>
      <c r="CQ594" s="34"/>
      <c r="CR594" s="34"/>
      <c r="CS594" s="34"/>
      <c r="CT594" s="34"/>
      <c r="CU594" s="34"/>
      <c r="CV594" s="34"/>
      <c r="CW594" s="34"/>
    </row>
    <row r="595" spans="85:101" x14ac:dyDescent="0.35">
      <c r="CG595" s="34"/>
      <c r="CH595" s="34"/>
      <c r="CI595" s="34"/>
      <c r="CJ595" s="34"/>
      <c r="CK595" s="34"/>
      <c r="CL595" s="34"/>
      <c r="CM595" s="34"/>
      <c r="CN595" s="34"/>
      <c r="CO595" s="34"/>
      <c r="CP595" s="34"/>
      <c r="CQ595" s="34"/>
      <c r="CR595" s="34"/>
      <c r="CS595" s="34"/>
      <c r="CT595" s="34"/>
      <c r="CU595" s="34"/>
      <c r="CV595" s="34"/>
      <c r="CW595" s="34"/>
    </row>
    <row r="596" spans="85:101" x14ac:dyDescent="0.35">
      <c r="CG596" s="34"/>
      <c r="CH596" s="34"/>
      <c r="CI596" s="34"/>
      <c r="CJ596" s="34"/>
      <c r="CK596" s="34"/>
      <c r="CL596" s="34"/>
      <c r="CM596" s="34"/>
      <c r="CN596" s="34"/>
      <c r="CO596" s="34"/>
      <c r="CP596" s="34"/>
      <c r="CQ596" s="34"/>
      <c r="CR596" s="34"/>
      <c r="CS596" s="34"/>
      <c r="CT596" s="34"/>
      <c r="CU596" s="34"/>
      <c r="CV596" s="34"/>
      <c r="CW596" s="34"/>
    </row>
    <row r="597" spans="85:101" x14ac:dyDescent="0.35">
      <c r="CG597" s="34"/>
      <c r="CH597" s="34"/>
      <c r="CI597" s="34"/>
      <c r="CJ597" s="34"/>
      <c r="CK597" s="34"/>
      <c r="CL597" s="34"/>
      <c r="CM597" s="34"/>
      <c r="CN597" s="34"/>
      <c r="CO597" s="34"/>
      <c r="CP597" s="34"/>
      <c r="CQ597" s="34"/>
      <c r="CR597" s="34"/>
      <c r="CS597" s="34"/>
      <c r="CT597" s="34"/>
      <c r="CU597" s="34"/>
      <c r="CV597" s="34"/>
      <c r="CW597" s="34"/>
    </row>
    <row r="598" spans="85:101" x14ac:dyDescent="0.35">
      <c r="CG598" s="34"/>
      <c r="CH598" s="34"/>
      <c r="CI598" s="34"/>
      <c r="CJ598" s="34"/>
      <c r="CK598" s="34"/>
      <c r="CL598" s="34"/>
      <c r="CM598" s="34"/>
      <c r="CN598" s="34"/>
      <c r="CO598" s="34"/>
      <c r="CP598" s="34"/>
      <c r="CQ598" s="34"/>
      <c r="CR598" s="34"/>
      <c r="CS598" s="34"/>
      <c r="CT598" s="34"/>
      <c r="CU598" s="34"/>
      <c r="CV598" s="34"/>
      <c r="CW598" s="34"/>
    </row>
    <row r="599" spans="85:101" x14ac:dyDescent="0.35">
      <c r="CG599" s="34"/>
      <c r="CH599" s="34"/>
      <c r="CI599" s="34"/>
      <c r="CJ599" s="34"/>
      <c r="CK599" s="34"/>
      <c r="CL599" s="34"/>
      <c r="CM599" s="34"/>
      <c r="CN599" s="34"/>
      <c r="CO599" s="34"/>
      <c r="CP599" s="34"/>
      <c r="CQ599" s="34"/>
      <c r="CR599" s="34"/>
      <c r="CS599" s="34"/>
      <c r="CT599" s="34"/>
      <c r="CU599" s="34"/>
      <c r="CV599" s="34"/>
      <c r="CW599" s="34"/>
    </row>
    <row r="600" spans="85:101" x14ac:dyDescent="0.35">
      <c r="CG600" s="34"/>
      <c r="CH600" s="34"/>
      <c r="CI600" s="34"/>
      <c r="CJ600" s="34"/>
      <c r="CK600" s="34"/>
      <c r="CL600" s="34"/>
      <c r="CM600" s="34"/>
      <c r="CN600" s="34"/>
      <c r="CO600" s="34"/>
      <c r="CP600" s="34"/>
      <c r="CQ600" s="34"/>
      <c r="CR600" s="34"/>
      <c r="CS600" s="34"/>
      <c r="CT600" s="34"/>
      <c r="CU600" s="34"/>
      <c r="CV600" s="34"/>
      <c r="CW600" s="34"/>
    </row>
    <row r="601" spans="85:101" x14ac:dyDescent="0.35">
      <c r="CG601" s="34"/>
      <c r="CH601" s="34"/>
      <c r="CI601" s="34"/>
      <c r="CJ601" s="34"/>
      <c r="CK601" s="34"/>
      <c r="CL601" s="34"/>
      <c r="CM601" s="34"/>
      <c r="CN601" s="34"/>
      <c r="CO601" s="34"/>
      <c r="CP601" s="34"/>
      <c r="CQ601" s="34"/>
      <c r="CR601" s="34"/>
      <c r="CS601" s="34"/>
      <c r="CT601" s="34"/>
      <c r="CU601" s="34"/>
      <c r="CV601" s="34"/>
      <c r="CW601" s="34"/>
    </row>
    <row r="602" spans="85:101" x14ac:dyDescent="0.35">
      <c r="CG602" s="34"/>
      <c r="CH602" s="34"/>
      <c r="CI602" s="34"/>
      <c r="CJ602" s="34"/>
      <c r="CK602" s="34"/>
      <c r="CL602" s="34"/>
      <c r="CM602" s="34"/>
      <c r="CN602" s="34"/>
      <c r="CO602" s="34"/>
      <c r="CP602" s="34"/>
      <c r="CQ602" s="34"/>
      <c r="CR602" s="34"/>
      <c r="CS602" s="34"/>
      <c r="CT602" s="34"/>
      <c r="CU602" s="34"/>
      <c r="CV602" s="34"/>
      <c r="CW602" s="34"/>
    </row>
    <row r="603" spans="85:101" x14ac:dyDescent="0.35">
      <c r="CG603" s="34"/>
      <c r="CH603" s="34"/>
      <c r="CI603" s="34"/>
      <c r="CJ603" s="34"/>
      <c r="CK603" s="34"/>
      <c r="CL603" s="34"/>
      <c r="CM603" s="34"/>
      <c r="CN603" s="34"/>
      <c r="CO603" s="34"/>
      <c r="CP603" s="34"/>
      <c r="CQ603" s="34"/>
      <c r="CR603" s="34"/>
      <c r="CS603" s="34"/>
      <c r="CT603" s="34"/>
      <c r="CU603" s="34"/>
      <c r="CV603" s="34"/>
      <c r="CW603" s="34"/>
    </row>
    <row r="604" spans="85:101" x14ac:dyDescent="0.35">
      <c r="CG604" s="34"/>
      <c r="CH604" s="34"/>
      <c r="CI604" s="34"/>
      <c r="CJ604" s="34"/>
      <c r="CK604" s="34"/>
      <c r="CL604" s="34"/>
      <c r="CM604" s="34"/>
      <c r="CN604" s="34"/>
      <c r="CO604" s="34"/>
      <c r="CP604" s="34"/>
      <c r="CQ604" s="34"/>
      <c r="CR604" s="34"/>
      <c r="CS604" s="34"/>
      <c r="CT604" s="34"/>
      <c r="CU604" s="34"/>
      <c r="CV604" s="34"/>
      <c r="CW604" s="34"/>
    </row>
    <row r="605" spans="85:101" x14ac:dyDescent="0.35">
      <c r="CG605" s="34"/>
      <c r="CH605" s="34"/>
      <c r="CI605" s="34"/>
      <c r="CJ605" s="34"/>
      <c r="CK605" s="34"/>
      <c r="CL605" s="34"/>
      <c r="CM605" s="34"/>
      <c r="CN605" s="34"/>
      <c r="CO605" s="34"/>
      <c r="CP605" s="34"/>
      <c r="CQ605" s="34"/>
      <c r="CR605" s="34"/>
      <c r="CS605" s="34"/>
      <c r="CT605" s="34"/>
      <c r="CU605" s="34"/>
      <c r="CV605" s="34"/>
      <c r="CW605" s="34"/>
    </row>
    <row r="606" spans="85:101" x14ac:dyDescent="0.35">
      <c r="CG606" s="34"/>
      <c r="CH606" s="34"/>
      <c r="CI606" s="34"/>
      <c r="CJ606" s="34"/>
      <c r="CK606" s="34"/>
      <c r="CL606" s="34"/>
      <c r="CM606" s="34"/>
      <c r="CN606" s="34"/>
      <c r="CO606" s="34"/>
      <c r="CP606" s="34"/>
      <c r="CQ606" s="34"/>
      <c r="CR606" s="34"/>
      <c r="CS606" s="34"/>
      <c r="CT606" s="34"/>
      <c r="CU606" s="34"/>
      <c r="CV606" s="34"/>
      <c r="CW606" s="34"/>
    </row>
    <row r="607" spans="85:101" x14ac:dyDescent="0.35">
      <c r="CG607" s="34"/>
      <c r="CH607" s="34"/>
      <c r="CI607" s="34"/>
      <c r="CJ607" s="34"/>
      <c r="CK607" s="34"/>
      <c r="CL607" s="34"/>
      <c r="CM607" s="34"/>
      <c r="CN607" s="34"/>
      <c r="CO607" s="34"/>
      <c r="CP607" s="34"/>
      <c r="CQ607" s="34"/>
      <c r="CR607" s="34"/>
      <c r="CS607" s="34"/>
      <c r="CT607" s="34"/>
      <c r="CU607" s="34"/>
      <c r="CV607" s="34"/>
      <c r="CW607" s="34"/>
    </row>
    <row r="608" spans="85:101" x14ac:dyDescent="0.35">
      <c r="CG608" s="34"/>
      <c r="CH608" s="34"/>
      <c r="CI608" s="34"/>
      <c r="CJ608" s="34"/>
      <c r="CK608" s="34"/>
      <c r="CL608" s="34"/>
      <c r="CM608" s="34"/>
      <c r="CN608" s="34"/>
      <c r="CO608" s="34"/>
      <c r="CP608" s="34"/>
      <c r="CQ608" s="34"/>
      <c r="CR608" s="34"/>
      <c r="CS608" s="34"/>
      <c r="CT608" s="34"/>
      <c r="CU608" s="34"/>
      <c r="CV608" s="34"/>
      <c r="CW608" s="34"/>
    </row>
    <row r="609" spans="85:101" x14ac:dyDescent="0.35">
      <c r="CG609" s="34"/>
      <c r="CH609" s="34"/>
      <c r="CI609" s="34"/>
      <c r="CJ609" s="34"/>
      <c r="CK609" s="34"/>
      <c r="CL609" s="34"/>
      <c r="CM609" s="34"/>
      <c r="CN609" s="34"/>
      <c r="CO609" s="34"/>
      <c r="CP609" s="34"/>
      <c r="CQ609" s="34"/>
      <c r="CR609" s="34"/>
      <c r="CS609" s="34"/>
      <c r="CT609" s="34"/>
      <c r="CU609" s="34"/>
      <c r="CV609" s="34"/>
      <c r="CW609" s="34"/>
    </row>
    <row r="610" spans="85:101" x14ac:dyDescent="0.35">
      <c r="CG610" s="34"/>
      <c r="CH610" s="34"/>
      <c r="CI610" s="34"/>
      <c r="CJ610" s="34"/>
      <c r="CK610" s="34"/>
      <c r="CL610" s="34"/>
      <c r="CM610" s="34"/>
      <c r="CN610" s="34"/>
      <c r="CO610" s="34"/>
      <c r="CP610" s="34"/>
      <c r="CQ610" s="34"/>
      <c r="CR610" s="34"/>
      <c r="CS610" s="34"/>
      <c r="CT610" s="34"/>
      <c r="CU610" s="34"/>
      <c r="CV610" s="34"/>
      <c r="CW610" s="34"/>
    </row>
    <row r="611" spans="85:101" x14ac:dyDescent="0.35">
      <c r="CG611" s="34"/>
      <c r="CH611" s="34"/>
      <c r="CI611" s="34"/>
      <c r="CJ611" s="34"/>
      <c r="CK611" s="34"/>
      <c r="CL611" s="34"/>
      <c r="CM611" s="34"/>
      <c r="CN611" s="34"/>
      <c r="CO611" s="34"/>
      <c r="CP611" s="34"/>
      <c r="CQ611" s="34"/>
      <c r="CR611" s="34"/>
      <c r="CS611" s="34"/>
      <c r="CT611" s="34"/>
      <c r="CU611" s="34"/>
      <c r="CV611" s="34"/>
      <c r="CW611" s="34"/>
    </row>
    <row r="612" spans="85:101" x14ac:dyDescent="0.35">
      <c r="CG612" s="34"/>
      <c r="CH612" s="34"/>
      <c r="CI612" s="34"/>
      <c r="CJ612" s="34"/>
      <c r="CK612" s="34"/>
      <c r="CL612" s="34"/>
      <c r="CM612" s="34"/>
      <c r="CN612" s="34"/>
      <c r="CO612" s="34"/>
      <c r="CP612" s="34"/>
      <c r="CQ612" s="34"/>
      <c r="CR612" s="34"/>
      <c r="CS612" s="34"/>
      <c r="CT612" s="34"/>
      <c r="CU612" s="34"/>
      <c r="CV612" s="34"/>
      <c r="CW612" s="34"/>
    </row>
    <row r="613" spans="85:101" x14ac:dyDescent="0.35">
      <c r="CG613" s="34"/>
      <c r="CH613" s="34"/>
      <c r="CI613" s="34"/>
      <c r="CJ613" s="34"/>
      <c r="CK613" s="34"/>
      <c r="CL613" s="34"/>
      <c r="CM613" s="34"/>
      <c r="CN613" s="34"/>
      <c r="CO613" s="34"/>
      <c r="CP613" s="34"/>
      <c r="CQ613" s="34"/>
      <c r="CR613" s="34"/>
      <c r="CS613" s="34"/>
      <c r="CT613" s="34"/>
      <c r="CU613" s="34"/>
      <c r="CV613" s="34"/>
      <c r="CW613" s="34"/>
    </row>
    <row r="614" spans="85:101" x14ac:dyDescent="0.35">
      <c r="CG614" s="34"/>
      <c r="CH614" s="34"/>
      <c r="CI614" s="34"/>
      <c r="CJ614" s="34"/>
      <c r="CK614" s="34"/>
      <c r="CL614" s="34"/>
      <c r="CM614" s="34"/>
      <c r="CN614" s="34"/>
      <c r="CO614" s="34"/>
      <c r="CP614" s="34"/>
      <c r="CQ614" s="34"/>
      <c r="CR614" s="34"/>
      <c r="CS614" s="34"/>
      <c r="CT614" s="34"/>
      <c r="CU614" s="34"/>
      <c r="CV614" s="34"/>
      <c r="CW614" s="34"/>
    </row>
    <row r="615" spans="85:101" x14ac:dyDescent="0.35">
      <c r="CG615" s="34"/>
      <c r="CH615" s="34"/>
      <c r="CI615" s="34"/>
      <c r="CJ615" s="34"/>
      <c r="CK615" s="34"/>
      <c r="CL615" s="34"/>
      <c r="CM615" s="34"/>
      <c r="CN615" s="34"/>
      <c r="CO615" s="34"/>
      <c r="CP615" s="34"/>
      <c r="CQ615" s="34"/>
      <c r="CR615" s="34"/>
      <c r="CS615" s="34"/>
      <c r="CT615" s="34"/>
      <c r="CU615" s="34"/>
      <c r="CV615" s="34"/>
      <c r="CW615" s="34"/>
    </row>
    <row r="616" spans="85:101" x14ac:dyDescent="0.35">
      <c r="CG616" s="34"/>
      <c r="CH616" s="34"/>
      <c r="CI616" s="34"/>
      <c r="CJ616" s="34"/>
      <c r="CK616" s="34"/>
      <c r="CL616" s="34"/>
      <c r="CM616" s="34"/>
      <c r="CN616" s="34"/>
      <c r="CO616" s="34"/>
      <c r="CP616" s="34"/>
      <c r="CQ616" s="34"/>
      <c r="CR616" s="34"/>
      <c r="CS616" s="34"/>
      <c r="CT616" s="34"/>
      <c r="CU616" s="34"/>
      <c r="CV616" s="34"/>
      <c r="CW616" s="34"/>
    </row>
    <row r="617" spans="85:101" x14ac:dyDescent="0.35">
      <c r="CG617" s="34"/>
      <c r="CH617" s="34"/>
      <c r="CI617" s="34"/>
      <c r="CJ617" s="34"/>
      <c r="CK617" s="34"/>
      <c r="CL617" s="34"/>
      <c r="CM617" s="34"/>
      <c r="CN617" s="34"/>
      <c r="CO617" s="34"/>
      <c r="CP617" s="34"/>
      <c r="CQ617" s="34"/>
      <c r="CR617" s="34"/>
      <c r="CS617" s="34"/>
      <c r="CT617" s="34"/>
      <c r="CU617" s="34"/>
      <c r="CV617" s="34"/>
      <c r="CW617" s="34"/>
    </row>
    <row r="618" spans="85:101" x14ac:dyDescent="0.35">
      <c r="CG618" s="34"/>
      <c r="CH618" s="34"/>
      <c r="CI618" s="34"/>
      <c r="CJ618" s="34"/>
      <c r="CK618" s="34"/>
      <c r="CL618" s="34"/>
      <c r="CM618" s="34"/>
      <c r="CN618" s="34"/>
      <c r="CO618" s="34"/>
      <c r="CP618" s="34"/>
      <c r="CQ618" s="34"/>
      <c r="CR618" s="34"/>
      <c r="CS618" s="34"/>
      <c r="CT618" s="34"/>
      <c r="CU618" s="34"/>
      <c r="CV618" s="34"/>
      <c r="CW618" s="34"/>
    </row>
    <row r="619" spans="85:101" x14ac:dyDescent="0.35">
      <c r="CG619" s="34"/>
      <c r="CH619" s="34"/>
      <c r="CI619" s="34"/>
      <c r="CJ619" s="34"/>
      <c r="CK619" s="34"/>
      <c r="CL619" s="34"/>
      <c r="CM619" s="34"/>
      <c r="CN619" s="34"/>
      <c r="CO619" s="34"/>
      <c r="CP619" s="34"/>
      <c r="CQ619" s="34"/>
      <c r="CR619" s="34"/>
      <c r="CS619" s="34"/>
      <c r="CT619" s="34"/>
      <c r="CU619" s="34"/>
      <c r="CV619" s="34"/>
      <c r="CW619" s="34"/>
    </row>
    <row r="620" spans="85:101" x14ac:dyDescent="0.35">
      <c r="CG620" s="34"/>
      <c r="CH620" s="34"/>
      <c r="CI620" s="34"/>
      <c r="CJ620" s="34"/>
      <c r="CK620" s="34"/>
      <c r="CL620" s="34"/>
      <c r="CM620" s="34"/>
      <c r="CN620" s="34"/>
      <c r="CO620" s="34"/>
      <c r="CP620" s="34"/>
      <c r="CQ620" s="34"/>
      <c r="CR620" s="34"/>
      <c r="CS620" s="34"/>
      <c r="CT620" s="34"/>
      <c r="CU620" s="34"/>
      <c r="CV620" s="34"/>
      <c r="CW620" s="34"/>
    </row>
    <row r="621" spans="85:101" x14ac:dyDescent="0.35">
      <c r="CG621" s="34"/>
      <c r="CH621" s="34"/>
      <c r="CI621" s="34"/>
      <c r="CJ621" s="34"/>
      <c r="CK621" s="34"/>
      <c r="CL621" s="34"/>
      <c r="CM621" s="34"/>
      <c r="CN621" s="34"/>
      <c r="CO621" s="34"/>
      <c r="CP621" s="34"/>
      <c r="CQ621" s="34"/>
      <c r="CR621" s="34"/>
      <c r="CS621" s="34"/>
      <c r="CT621" s="34"/>
      <c r="CU621" s="34"/>
      <c r="CV621" s="34"/>
      <c r="CW621" s="34"/>
    </row>
    <row r="622" spans="85:101" x14ac:dyDescent="0.35">
      <c r="CG622" s="34"/>
      <c r="CH622" s="34"/>
      <c r="CI622" s="34"/>
      <c r="CJ622" s="34"/>
      <c r="CK622" s="34"/>
      <c r="CL622" s="34"/>
      <c r="CM622" s="34"/>
      <c r="CN622" s="34"/>
      <c r="CO622" s="34"/>
      <c r="CP622" s="34"/>
      <c r="CQ622" s="34"/>
      <c r="CR622" s="34"/>
      <c r="CS622" s="34"/>
      <c r="CT622" s="34"/>
      <c r="CU622" s="34"/>
      <c r="CV622" s="34"/>
      <c r="CW622" s="34"/>
    </row>
    <row r="623" spans="85:101" x14ac:dyDescent="0.35">
      <c r="CG623" s="34"/>
      <c r="CH623" s="34"/>
      <c r="CI623" s="34"/>
      <c r="CJ623" s="34"/>
      <c r="CK623" s="34"/>
      <c r="CL623" s="34"/>
      <c r="CM623" s="34"/>
      <c r="CN623" s="34"/>
      <c r="CO623" s="34"/>
      <c r="CP623" s="34"/>
      <c r="CQ623" s="34"/>
      <c r="CR623" s="34"/>
      <c r="CS623" s="34"/>
      <c r="CT623" s="34"/>
      <c r="CU623" s="34"/>
      <c r="CV623" s="34"/>
      <c r="CW623" s="34"/>
    </row>
    <row r="624" spans="85:101" x14ac:dyDescent="0.35">
      <c r="CG624" s="34"/>
      <c r="CH624" s="34"/>
      <c r="CI624" s="34"/>
      <c r="CJ624" s="34"/>
      <c r="CK624" s="34"/>
      <c r="CL624" s="34"/>
      <c r="CM624" s="34"/>
      <c r="CN624" s="34"/>
      <c r="CO624" s="34"/>
      <c r="CP624" s="34"/>
      <c r="CQ624" s="34"/>
      <c r="CR624" s="34"/>
      <c r="CS624" s="34"/>
      <c r="CT624" s="34"/>
      <c r="CU624" s="34"/>
      <c r="CV624" s="34"/>
      <c r="CW624" s="34"/>
    </row>
    <row r="625" spans="85:101" x14ac:dyDescent="0.35">
      <c r="CG625" s="34"/>
      <c r="CH625" s="34"/>
      <c r="CI625" s="34"/>
      <c r="CJ625" s="34"/>
      <c r="CK625" s="34"/>
      <c r="CL625" s="34"/>
      <c r="CM625" s="34"/>
      <c r="CN625" s="34"/>
      <c r="CO625" s="34"/>
      <c r="CP625" s="34"/>
      <c r="CQ625" s="34"/>
      <c r="CR625" s="34"/>
      <c r="CS625" s="34"/>
      <c r="CT625" s="34"/>
      <c r="CU625" s="34"/>
      <c r="CV625" s="34"/>
      <c r="CW625" s="34"/>
    </row>
    <row r="626" spans="85:101" x14ac:dyDescent="0.35">
      <c r="CG626" s="34"/>
      <c r="CH626" s="34"/>
      <c r="CI626" s="34"/>
      <c r="CJ626" s="34"/>
      <c r="CK626" s="34"/>
      <c r="CL626" s="34"/>
      <c r="CM626" s="34"/>
      <c r="CN626" s="34"/>
      <c r="CO626" s="34"/>
      <c r="CP626" s="34"/>
      <c r="CQ626" s="34"/>
      <c r="CR626" s="34"/>
      <c r="CS626" s="34"/>
      <c r="CT626" s="34"/>
      <c r="CU626" s="34"/>
      <c r="CV626" s="34"/>
      <c r="CW626" s="34"/>
    </row>
    <row r="627" spans="85:101" x14ac:dyDescent="0.35">
      <c r="CG627" s="34"/>
      <c r="CH627" s="34"/>
      <c r="CI627" s="34"/>
      <c r="CJ627" s="34"/>
      <c r="CK627" s="34"/>
      <c r="CL627" s="34"/>
      <c r="CM627" s="34"/>
      <c r="CN627" s="34"/>
      <c r="CO627" s="34"/>
      <c r="CP627" s="34"/>
      <c r="CQ627" s="34"/>
      <c r="CR627" s="34"/>
      <c r="CS627" s="34"/>
      <c r="CT627" s="34"/>
      <c r="CU627" s="34"/>
      <c r="CV627" s="34"/>
      <c r="CW627" s="34"/>
    </row>
    <row r="628" spans="85:101" x14ac:dyDescent="0.35">
      <c r="CG628" s="34"/>
      <c r="CH628" s="34"/>
      <c r="CI628" s="34"/>
      <c r="CJ628" s="34"/>
      <c r="CK628" s="34"/>
      <c r="CL628" s="34"/>
      <c r="CM628" s="34"/>
      <c r="CN628" s="34"/>
      <c r="CO628" s="34"/>
      <c r="CP628" s="34"/>
      <c r="CQ628" s="34"/>
      <c r="CR628" s="34"/>
      <c r="CS628" s="34"/>
      <c r="CT628" s="34"/>
      <c r="CU628" s="34"/>
      <c r="CV628" s="34"/>
      <c r="CW628" s="34"/>
    </row>
    <row r="629" spans="85:101" x14ac:dyDescent="0.35">
      <c r="CG629" s="34"/>
      <c r="CH629" s="34"/>
      <c r="CI629" s="34"/>
      <c r="CJ629" s="34"/>
      <c r="CK629" s="34"/>
      <c r="CL629" s="34"/>
      <c r="CM629" s="34"/>
      <c r="CN629" s="34"/>
      <c r="CO629" s="34"/>
      <c r="CP629" s="34"/>
      <c r="CQ629" s="34"/>
      <c r="CR629" s="34"/>
      <c r="CS629" s="34"/>
      <c r="CT629" s="34"/>
      <c r="CU629" s="34"/>
      <c r="CV629" s="34"/>
      <c r="CW629" s="34"/>
    </row>
    <row r="630" spans="85:101" x14ac:dyDescent="0.35">
      <c r="CG630" s="34"/>
      <c r="CH630" s="34"/>
      <c r="CI630" s="34"/>
      <c r="CJ630" s="34"/>
      <c r="CK630" s="34"/>
      <c r="CL630" s="34"/>
      <c r="CM630" s="34"/>
      <c r="CN630" s="34"/>
      <c r="CO630" s="34"/>
      <c r="CP630" s="34"/>
      <c r="CQ630" s="34"/>
      <c r="CR630" s="34"/>
      <c r="CS630" s="34"/>
      <c r="CT630" s="34"/>
      <c r="CU630" s="34"/>
      <c r="CV630" s="34"/>
      <c r="CW630" s="34"/>
    </row>
    <row r="631" spans="85:101" x14ac:dyDescent="0.35">
      <c r="CG631" s="34"/>
      <c r="CH631" s="34"/>
      <c r="CI631" s="34"/>
      <c r="CJ631" s="34"/>
      <c r="CK631" s="34"/>
      <c r="CL631" s="34"/>
      <c r="CM631" s="34"/>
      <c r="CN631" s="34"/>
      <c r="CO631" s="34"/>
      <c r="CP631" s="34"/>
      <c r="CQ631" s="34"/>
      <c r="CR631" s="34"/>
      <c r="CS631" s="34"/>
      <c r="CT631" s="34"/>
      <c r="CU631" s="34"/>
      <c r="CV631" s="34"/>
      <c r="CW631" s="34"/>
    </row>
    <row r="632" spans="85:101" x14ac:dyDescent="0.35">
      <c r="CG632" s="34"/>
      <c r="CH632" s="34"/>
      <c r="CI632" s="34"/>
      <c r="CJ632" s="34"/>
      <c r="CK632" s="34"/>
      <c r="CL632" s="34"/>
      <c r="CM632" s="34"/>
      <c r="CN632" s="34"/>
      <c r="CO632" s="34"/>
      <c r="CP632" s="34"/>
      <c r="CQ632" s="34"/>
      <c r="CR632" s="34"/>
      <c r="CS632" s="34"/>
      <c r="CT632" s="34"/>
      <c r="CU632" s="34"/>
      <c r="CV632" s="34"/>
      <c r="CW632" s="34"/>
    </row>
    <row r="633" spans="85:101" x14ac:dyDescent="0.35">
      <c r="CG633" s="34"/>
      <c r="CH633" s="34"/>
      <c r="CI633" s="34"/>
      <c r="CJ633" s="34"/>
      <c r="CK633" s="34"/>
      <c r="CL633" s="34"/>
      <c r="CM633" s="34"/>
      <c r="CN633" s="34"/>
      <c r="CO633" s="34"/>
      <c r="CP633" s="34"/>
      <c r="CQ633" s="34"/>
      <c r="CR633" s="34"/>
      <c r="CS633" s="34"/>
      <c r="CT633" s="34"/>
      <c r="CU633" s="34"/>
      <c r="CV633" s="34"/>
      <c r="CW633" s="34"/>
    </row>
    <row r="634" spans="85:101" x14ac:dyDescent="0.35">
      <c r="CG634" s="34"/>
      <c r="CH634" s="34"/>
      <c r="CI634" s="34"/>
      <c r="CJ634" s="34"/>
      <c r="CK634" s="34"/>
      <c r="CL634" s="34"/>
      <c r="CM634" s="34"/>
      <c r="CN634" s="34"/>
      <c r="CO634" s="34"/>
      <c r="CP634" s="34"/>
      <c r="CQ634" s="34"/>
      <c r="CR634" s="34"/>
      <c r="CS634" s="34"/>
      <c r="CT634" s="34"/>
      <c r="CU634" s="34"/>
      <c r="CV634" s="34"/>
      <c r="CW634" s="34"/>
    </row>
    <row r="635" spans="85:101" x14ac:dyDescent="0.35">
      <c r="CG635" s="34"/>
      <c r="CH635" s="34"/>
      <c r="CI635" s="34"/>
      <c r="CJ635" s="34"/>
      <c r="CK635" s="34"/>
      <c r="CL635" s="34"/>
      <c r="CM635" s="34"/>
      <c r="CN635" s="34"/>
      <c r="CO635" s="34"/>
      <c r="CP635" s="34"/>
      <c r="CQ635" s="34"/>
      <c r="CR635" s="34"/>
      <c r="CS635" s="34"/>
      <c r="CT635" s="34"/>
      <c r="CU635" s="34"/>
      <c r="CV635" s="34"/>
      <c r="CW635" s="34"/>
    </row>
    <row r="636" spans="85:101" x14ac:dyDescent="0.35">
      <c r="CG636" s="34"/>
      <c r="CH636" s="34"/>
      <c r="CI636" s="34"/>
      <c r="CJ636" s="34"/>
      <c r="CK636" s="34"/>
      <c r="CL636" s="34"/>
      <c r="CM636" s="34"/>
      <c r="CN636" s="34"/>
      <c r="CO636" s="34"/>
      <c r="CP636" s="34"/>
      <c r="CQ636" s="34"/>
      <c r="CR636" s="34"/>
      <c r="CS636" s="34"/>
      <c r="CT636" s="34"/>
      <c r="CU636" s="34"/>
      <c r="CV636" s="34"/>
      <c r="CW636" s="34"/>
    </row>
    <row r="637" spans="85:101" x14ac:dyDescent="0.35">
      <c r="CG637" s="34"/>
      <c r="CH637" s="34"/>
      <c r="CI637" s="34"/>
      <c r="CJ637" s="34"/>
      <c r="CK637" s="34"/>
      <c r="CL637" s="34"/>
      <c r="CM637" s="34"/>
      <c r="CN637" s="34"/>
      <c r="CO637" s="34"/>
      <c r="CP637" s="34"/>
      <c r="CQ637" s="34"/>
      <c r="CR637" s="34"/>
      <c r="CS637" s="34"/>
      <c r="CT637" s="34"/>
      <c r="CU637" s="34"/>
      <c r="CV637" s="34"/>
      <c r="CW637" s="34"/>
    </row>
    <row r="638" spans="85:101" x14ac:dyDescent="0.35">
      <c r="CG638" s="34"/>
      <c r="CH638" s="34"/>
      <c r="CI638" s="34"/>
      <c r="CJ638" s="34"/>
      <c r="CK638" s="34"/>
      <c r="CL638" s="34"/>
      <c r="CM638" s="34"/>
      <c r="CN638" s="34"/>
      <c r="CO638" s="34"/>
      <c r="CP638" s="34"/>
      <c r="CQ638" s="34"/>
      <c r="CR638" s="34"/>
      <c r="CS638" s="34"/>
      <c r="CT638" s="34"/>
      <c r="CU638" s="34"/>
      <c r="CV638" s="34"/>
      <c r="CW638" s="34"/>
    </row>
    <row r="639" spans="85:101" x14ac:dyDescent="0.35">
      <c r="CG639" s="34"/>
      <c r="CH639" s="34"/>
      <c r="CI639" s="34"/>
      <c r="CJ639" s="34"/>
      <c r="CK639" s="34"/>
      <c r="CL639" s="34"/>
      <c r="CM639" s="34"/>
      <c r="CN639" s="34"/>
      <c r="CO639" s="34"/>
      <c r="CP639" s="34"/>
      <c r="CQ639" s="34"/>
      <c r="CR639" s="34"/>
      <c r="CS639" s="34"/>
      <c r="CT639" s="34"/>
      <c r="CU639" s="34"/>
      <c r="CV639" s="34"/>
      <c r="CW639" s="34"/>
    </row>
    <row r="640" spans="85:101" x14ac:dyDescent="0.35">
      <c r="CG640" s="34"/>
      <c r="CH640" s="34"/>
      <c r="CI640" s="34"/>
      <c r="CJ640" s="34"/>
      <c r="CK640" s="34"/>
      <c r="CL640" s="34"/>
      <c r="CM640" s="34"/>
      <c r="CN640" s="34"/>
      <c r="CO640" s="34"/>
      <c r="CP640" s="34"/>
      <c r="CQ640" s="34"/>
      <c r="CR640" s="34"/>
      <c r="CS640" s="34"/>
      <c r="CT640" s="34"/>
      <c r="CU640" s="34"/>
      <c r="CV640" s="34"/>
      <c r="CW640" s="34"/>
    </row>
    <row r="641" spans="85:101" x14ac:dyDescent="0.35">
      <c r="CG641" s="34"/>
      <c r="CH641" s="34"/>
      <c r="CI641" s="34"/>
      <c r="CJ641" s="34"/>
      <c r="CK641" s="34"/>
      <c r="CL641" s="34"/>
      <c r="CM641" s="34"/>
      <c r="CN641" s="34"/>
      <c r="CO641" s="34"/>
      <c r="CP641" s="34"/>
      <c r="CQ641" s="34"/>
      <c r="CR641" s="34"/>
      <c r="CS641" s="34"/>
      <c r="CT641" s="34"/>
      <c r="CU641" s="34"/>
      <c r="CV641" s="34"/>
      <c r="CW641" s="34"/>
    </row>
    <row r="642" spans="85:101" x14ac:dyDescent="0.35">
      <c r="CG642" s="34"/>
      <c r="CH642" s="34"/>
      <c r="CI642" s="34"/>
      <c r="CJ642" s="34"/>
      <c r="CK642" s="34"/>
      <c r="CL642" s="34"/>
      <c r="CM642" s="34"/>
      <c r="CN642" s="34"/>
      <c r="CO642" s="34"/>
      <c r="CP642" s="34"/>
      <c r="CQ642" s="34"/>
      <c r="CR642" s="34"/>
      <c r="CS642" s="34"/>
      <c r="CT642" s="34"/>
      <c r="CU642" s="34"/>
      <c r="CV642" s="34"/>
      <c r="CW642" s="34"/>
    </row>
    <row r="643" spans="85:101" x14ac:dyDescent="0.35">
      <c r="CG643" s="34"/>
      <c r="CH643" s="34"/>
      <c r="CI643" s="34"/>
      <c r="CJ643" s="34"/>
      <c r="CK643" s="34"/>
      <c r="CL643" s="34"/>
      <c r="CM643" s="34"/>
      <c r="CN643" s="34"/>
      <c r="CO643" s="34"/>
      <c r="CP643" s="34"/>
      <c r="CQ643" s="34"/>
      <c r="CR643" s="34"/>
      <c r="CS643" s="34"/>
      <c r="CT643" s="34"/>
      <c r="CU643" s="34"/>
      <c r="CV643" s="34"/>
      <c r="CW643" s="34"/>
    </row>
    <row r="644" spans="85:101" x14ac:dyDescent="0.35">
      <c r="CG644" s="34"/>
      <c r="CH644" s="34"/>
      <c r="CI644" s="34"/>
      <c r="CJ644" s="34"/>
      <c r="CK644" s="34"/>
      <c r="CL644" s="34"/>
      <c r="CM644" s="34"/>
      <c r="CN644" s="34"/>
      <c r="CO644" s="34"/>
      <c r="CP644" s="34"/>
      <c r="CQ644" s="34"/>
      <c r="CR644" s="34"/>
      <c r="CS644" s="34"/>
      <c r="CT644" s="34"/>
      <c r="CU644" s="34"/>
      <c r="CV644" s="34"/>
      <c r="CW644" s="34"/>
    </row>
    <row r="645" spans="85:101" x14ac:dyDescent="0.35">
      <c r="CG645" s="34"/>
      <c r="CH645" s="34"/>
      <c r="CI645" s="34"/>
      <c r="CJ645" s="34"/>
      <c r="CK645" s="34"/>
      <c r="CL645" s="34"/>
      <c r="CM645" s="34"/>
      <c r="CN645" s="34"/>
      <c r="CO645" s="34"/>
      <c r="CP645" s="34"/>
      <c r="CQ645" s="34"/>
      <c r="CR645" s="34"/>
      <c r="CS645" s="34"/>
      <c r="CT645" s="34"/>
      <c r="CU645" s="34"/>
      <c r="CV645" s="34"/>
      <c r="CW645" s="34"/>
    </row>
    <row r="646" spans="85:101" x14ac:dyDescent="0.35">
      <c r="CG646" s="34"/>
      <c r="CH646" s="34"/>
      <c r="CI646" s="34"/>
      <c r="CJ646" s="34"/>
      <c r="CK646" s="34"/>
      <c r="CL646" s="34"/>
      <c r="CM646" s="34"/>
      <c r="CN646" s="34"/>
      <c r="CO646" s="34"/>
      <c r="CP646" s="34"/>
      <c r="CQ646" s="34"/>
      <c r="CR646" s="34"/>
      <c r="CS646" s="34"/>
      <c r="CT646" s="34"/>
      <c r="CU646" s="34"/>
      <c r="CV646" s="34"/>
      <c r="CW646" s="34"/>
    </row>
    <row r="647" spans="85:101" x14ac:dyDescent="0.35">
      <c r="CG647" s="34"/>
      <c r="CH647" s="34"/>
      <c r="CI647" s="34"/>
      <c r="CJ647" s="34"/>
      <c r="CK647" s="34"/>
      <c r="CL647" s="34"/>
      <c r="CM647" s="34"/>
      <c r="CN647" s="34"/>
      <c r="CO647" s="34"/>
      <c r="CP647" s="34"/>
      <c r="CQ647" s="34"/>
      <c r="CR647" s="34"/>
      <c r="CS647" s="34"/>
      <c r="CT647" s="34"/>
      <c r="CU647" s="34"/>
      <c r="CV647" s="34"/>
      <c r="CW647" s="34"/>
    </row>
    <row r="648" spans="85:101" x14ac:dyDescent="0.35">
      <c r="CG648" s="34"/>
      <c r="CH648" s="34"/>
      <c r="CI648" s="34"/>
      <c r="CJ648" s="34"/>
      <c r="CK648" s="34"/>
      <c r="CL648" s="34"/>
      <c r="CM648" s="34"/>
      <c r="CN648" s="34"/>
      <c r="CO648" s="34"/>
      <c r="CP648" s="34"/>
      <c r="CQ648" s="34"/>
      <c r="CR648" s="34"/>
      <c r="CS648" s="34"/>
      <c r="CT648" s="34"/>
      <c r="CU648" s="34"/>
      <c r="CV648" s="34"/>
      <c r="CW648" s="34"/>
    </row>
    <row r="649" spans="85:101" x14ac:dyDescent="0.35">
      <c r="CG649" s="34"/>
      <c r="CH649" s="34"/>
      <c r="CI649" s="34"/>
      <c r="CJ649" s="34"/>
      <c r="CK649" s="34"/>
      <c r="CL649" s="34"/>
      <c r="CM649" s="34"/>
      <c r="CN649" s="34"/>
      <c r="CO649" s="34"/>
      <c r="CP649" s="34"/>
      <c r="CQ649" s="34"/>
      <c r="CR649" s="34"/>
      <c r="CS649" s="34"/>
      <c r="CT649" s="34"/>
      <c r="CU649" s="34"/>
      <c r="CV649" s="34"/>
      <c r="CW649" s="34"/>
    </row>
    <row r="650" spans="85:101" x14ac:dyDescent="0.35">
      <c r="CG650" s="34"/>
      <c r="CH650" s="34"/>
      <c r="CI650" s="34"/>
      <c r="CJ650" s="34"/>
      <c r="CK650" s="34"/>
      <c r="CL650" s="34"/>
      <c r="CM650" s="34"/>
      <c r="CN650" s="34"/>
      <c r="CO650" s="34"/>
      <c r="CP650" s="34"/>
      <c r="CQ650" s="34"/>
      <c r="CR650" s="34"/>
      <c r="CS650" s="34"/>
      <c r="CT650" s="34"/>
      <c r="CU650" s="34"/>
      <c r="CV650" s="34"/>
      <c r="CW650" s="34"/>
    </row>
    <row r="651" spans="85:101" x14ac:dyDescent="0.35">
      <c r="CG651" s="34"/>
      <c r="CH651" s="34"/>
      <c r="CI651" s="34"/>
      <c r="CJ651" s="34"/>
      <c r="CK651" s="34"/>
      <c r="CL651" s="34"/>
      <c r="CM651" s="34"/>
      <c r="CN651" s="34"/>
      <c r="CO651" s="34"/>
      <c r="CP651" s="34"/>
      <c r="CQ651" s="34"/>
      <c r="CR651" s="34"/>
      <c r="CS651" s="34"/>
      <c r="CT651" s="34"/>
      <c r="CU651" s="34"/>
      <c r="CV651" s="34"/>
      <c r="CW651" s="34"/>
    </row>
    <row r="652" spans="85:101" x14ac:dyDescent="0.35">
      <c r="CG652" s="34"/>
      <c r="CH652" s="34"/>
      <c r="CI652" s="34"/>
      <c r="CJ652" s="34"/>
      <c r="CK652" s="34"/>
      <c r="CL652" s="34"/>
      <c r="CM652" s="34"/>
      <c r="CN652" s="34"/>
      <c r="CO652" s="34"/>
      <c r="CP652" s="34"/>
      <c r="CQ652" s="34"/>
      <c r="CR652" s="34"/>
      <c r="CS652" s="34"/>
      <c r="CT652" s="34"/>
      <c r="CU652" s="34"/>
      <c r="CV652" s="34"/>
      <c r="CW652" s="34"/>
    </row>
    <row r="653" spans="85:101" x14ac:dyDescent="0.35">
      <c r="CG653" s="34"/>
      <c r="CH653" s="34"/>
      <c r="CI653" s="34"/>
      <c r="CJ653" s="34"/>
      <c r="CK653" s="34"/>
      <c r="CL653" s="34"/>
      <c r="CM653" s="34"/>
      <c r="CN653" s="34"/>
      <c r="CO653" s="34"/>
      <c r="CP653" s="34"/>
      <c r="CQ653" s="34"/>
      <c r="CR653" s="34"/>
      <c r="CS653" s="34"/>
      <c r="CT653" s="34"/>
      <c r="CU653" s="34"/>
      <c r="CV653" s="34"/>
      <c r="CW653" s="34"/>
    </row>
    <row r="654" spans="85:101" x14ac:dyDescent="0.35">
      <c r="CG654" s="34"/>
      <c r="CH654" s="34"/>
      <c r="CI654" s="34"/>
      <c r="CJ654" s="34"/>
      <c r="CK654" s="34"/>
      <c r="CL654" s="34"/>
      <c r="CM654" s="34"/>
      <c r="CN654" s="34"/>
      <c r="CO654" s="34"/>
      <c r="CP654" s="34"/>
      <c r="CQ654" s="34"/>
      <c r="CR654" s="34"/>
      <c r="CS654" s="34"/>
      <c r="CT654" s="34"/>
      <c r="CU654" s="34"/>
      <c r="CV654" s="34"/>
      <c r="CW654" s="34"/>
    </row>
    <row r="655" spans="85:101" x14ac:dyDescent="0.35">
      <c r="CG655" s="34"/>
      <c r="CH655" s="34"/>
      <c r="CI655" s="34"/>
      <c r="CJ655" s="34"/>
      <c r="CK655" s="34"/>
      <c r="CL655" s="34"/>
      <c r="CM655" s="34"/>
      <c r="CN655" s="34"/>
      <c r="CO655" s="34"/>
      <c r="CP655" s="34"/>
      <c r="CQ655" s="34"/>
      <c r="CR655" s="34"/>
      <c r="CS655" s="34"/>
      <c r="CT655" s="34"/>
      <c r="CU655" s="34"/>
      <c r="CV655" s="34"/>
      <c r="CW655" s="34"/>
    </row>
    <row r="656" spans="85:101" x14ac:dyDescent="0.35">
      <c r="CG656" s="34"/>
      <c r="CH656" s="34"/>
      <c r="CI656" s="34"/>
      <c r="CJ656" s="34"/>
      <c r="CK656" s="34"/>
      <c r="CL656" s="34"/>
      <c r="CM656" s="34"/>
      <c r="CN656" s="34"/>
      <c r="CO656" s="34"/>
      <c r="CP656" s="34"/>
      <c r="CQ656" s="34"/>
      <c r="CR656" s="34"/>
      <c r="CS656" s="34"/>
      <c r="CT656" s="34"/>
      <c r="CU656" s="34"/>
      <c r="CV656" s="34"/>
      <c r="CW656" s="34"/>
    </row>
    <row r="657" spans="85:101" x14ac:dyDescent="0.35">
      <c r="CG657" s="34"/>
      <c r="CH657" s="34"/>
      <c r="CI657" s="34"/>
      <c r="CJ657" s="34"/>
      <c r="CK657" s="34"/>
      <c r="CL657" s="34"/>
      <c r="CM657" s="34"/>
      <c r="CN657" s="34"/>
      <c r="CO657" s="34"/>
      <c r="CP657" s="34"/>
      <c r="CQ657" s="34"/>
      <c r="CR657" s="34"/>
      <c r="CS657" s="34"/>
      <c r="CT657" s="34"/>
      <c r="CU657" s="34"/>
      <c r="CV657" s="34"/>
      <c r="CW657" s="34"/>
    </row>
    <row r="658" spans="85:101" x14ac:dyDescent="0.35">
      <c r="CG658" s="34"/>
      <c r="CH658" s="34"/>
      <c r="CI658" s="34"/>
      <c r="CJ658" s="34"/>
      <c r="CK658" s="34"/>
      <c r="CL658" s="34"/>
      <c r="CM658" s="34"/>
      <c r="CN658" s="34"/>
      <c r="CO658" s="34"/>
      <c r="CP658" s="34"/>
      <c r="CQ658" s="34"/>
      <c r="CR658" s="34"/>
      <c r="CS658" s="34"/>
      <c r="CT658" s="34"/>
      <c r="CU658" s="34"/>
      <c r="CV658" s="34"/>
      <c r="CW658" s="34"/>
    </row>
    <row r="659" spans="85:101" x14ac:dyDescent="0.35">
      <c r="CG659" s="34"/>
      <c r="CH659" s="34"/>
      <c r="CI659" s="34"/>
      <c r="CJ659" s="34"/>
      <c r="CK659" s="34"/>
      <c r="CL659" s="34"/>
      <c r="CM659" s="34"/>
      <c r="CN659" s="34"/>
      <c r="CO659" s="34"/>
      <c r="CP659" s="34"/>
      <c r="CQ659" s="34"/>
      <c r="CR659" s="34"/>
      <c r="CS659" s="34"/>
      <c r="CT659" s="34"/>
      <c r="CU659" s="34"/>
      <c r="CV659" s="34"/>
      <c r="CW659" s="34"/>
    </row>
    <row r="660" spans="85:101" x14ac:dyDescent="0.35">
      <c r="CG660" s="34"/>
      <c r="CH660" s="34"/>
      <c r="CI660" s="34"/>
      <c r="CJ660" s="34"/>
      <c r="CK660" s="34"/>
      <c r="CL660" s="34"/>
      <c r="CM660" s="34"/>
      <c r="CN660" s="34"/>
      <c r="CO660" s="34"/>
      <c r="CP660" s="34"/>
      <c r="CQ660" s="34"/>
      <c r="CR660" s="34"/>
      <c r="CS660" s="34"/>
      <c r="CT660" s="34"/>
      <c r="CU660" s="34"/>
      <c r="CV660" s="34"/>
      <c r="CW660" s="34"/>
    </row>
    <row r="661" spans="85:101" x14ac:dyDescent="0.35">
      <c r="CG661" s="34"/>
      <c r="CH661" s="34"/>
      <c r="CI661" s="34"/>
      <c r="CJ661" s="34"/>
      <c r="CK661" s="34"/>
      <c r="CL661" s="34"/>
      <c r="CM661" s="34"/>
      <c r="CN661" s="34"/>
      <c r="CO661" s="34"/>
      <c r="CP661" s="34"/>
      <c r="CQ661" s="34"/>
      <c r="CR661" s="34"/>
      <c r="CS661" s="34"/>
      <c r="CT661" s="34"/>
      <c r="CU661" s="34"/>
      <c r="CV661" s="34"/>
      <c r="CW661" s="34"/>
    </row>
    <row r="662" spans="85:101" x14ac:dyDescent="0.35">
      <c r="CG662" s="34"/>
      <c r="CH662" s="34"/>
      <c r="CI662" s="34"/>
      <c r="CJ662" s="34"/>
      <c r="CK662" s="34"/>
      <c r="CL662" s="34"/>
      <c r="CM662" s="34"/>
      <c r="CN662" s="34"/>
      <c r="CO662" s="34"/>
      <c r="CP662" s="34"/>
      <c r="CQ662" s="34"/>
      <c r="CR662" s="34"/>
      <c r="CS662" s="34"/>
      <c r="CT662" s="34"/>
      <c r="CU662" s="34"/>
      <c r="CV662" s="34"/>
      <c r="CW662" s="34"/>
    </row>
    <row r="663" spans="85:101" x14ac:dyDescent="0.35">
      <c r="CG663" s="34"/>
      <c r="CH663" s="34"/>
      <c r="CI663" s="34"/>
      <c r="CJ663" s="34"/>
      <c r="CK663" s="34"/>
      <c r="CL663" s="34"/>
      <c r="CM663" s="34"/>
      <c r="CN663" s="34"/>
      <c r="CO663" s="34"/>
      <c r="CP663" s="34"/>
      <c r="CQ663" s="34"/>
      <c r="CR663" s="34"/>
      <c r="CS663" s="34"/>
      <c r="CT663" s="34"/>
      <c r="CU663" s="34"/>
      <c r="CV663" s="34"/>
      <c r="CW663" s="34"/>
    </row>
    <row r="664" spans="85:101" x14ac:dyDescent="0.35">
      <c r="CG664" s="34"/>
      <c r="CH664" s="34"/>
      <c r="CI664" s="34"/>
      <c r="CJ664" s="34"/>
      <c r="CK664" s="34"/>
      <c r="CL664" s="34"/>
      <c r="CM664" s="34"/>
      <c r="CN664" s="34"/>
      <c r="CO664" s="34"/>
      <c r="CP664" s="34"/>
      <c r="CQ664" s="34"/>
      <c r="CR664" s="34"/>
      <c r="CS664" s="34"/>
      <c r="CT664" s="34"/>
      <c r="CU664" s="34"/>
      <c r="CV664" s="34"/>
      <c r="CW664" s="34"/>
    </row>
    <row r="665" spans="85:101" x14ac:dyDescent="0.35">
      <c r="CG665" s="34"/>
      <c r="CH665" s="34"/>
      <c r="CI665" s="34"/>
      <c r="CJ665" s="34"/>
      <c r="CK665" s="34"/>
      <c r="CL665" s="34"/>
      <c r="CM665" s="34"/>
      <c r="CN665" s="34"/>
      <c r="CO665" s="34"/>
      <c r="CP665" s="34"/>
      <c r="CQ665" s="34"/>
      <c r="CR665" s="34"/>
      <c r="CS665" s="34"/>
      <c r="CT665" s="34"/>
      <c r="CU665" s="34"/>
      <c r="CV665" s="34"/>
      <c r="CW665" s="34"/>
    </row>
    <row r="666" spans="85:101" x14ac:dyDescent="0.35">
      <c r="CG666" s="34"/>
      <c r="CH666" s="34"/>
      <c r="CI666" s="34"/>
      <c r="CJ666" s="34"/>
      <c r="CK666" s="34"/>
      <c r="CL666" s="34"/>
      <c r="CM666" s="34"/>
      <c r="CN666" s="34"/>
      <c r="CO666" s="34"/>
      <c r="CP666" s="34"/>
      <c r="CQ666" s="34"/>
      <c r="CR666" s="34"/>
      <c r="CS666" s="34"/>
      <c r="CT666" s="34"/>
      <c r="CU666" s="34"/>
      <c r="CV666" s="34"/>
      <c r="CW666" s="34"/>
    </row>
    <row r="667" spans="85:101" x14ac:dyDescent="0.35">
      <c r="CG667" s="34"/>
      <c r="CH667" s="34"/>
      <c r="CI667" s="34"/>
      <c r="CJ667" s="34"/>
      <c r="CK667" s="34"/>
      <c r="CL667" s="34"/>
      <c r="CM667" s="34"/>
      <c r="CN667" s="34"/>
      <c r="CO667" s="34"/>
      <c r="CP667" s="34"/>
      <c r="CQ667" s="34"/>
      <c r="CR667" s="34"/>
      <c r="CS667" s="34"/>
      <c r="CT667" s="34"/>
      <c r="CU667" s="34"/>
      <c r="CV667" s="34"/>
      <c r="CW667" s="34"/>
    </row>
    <row r="668" spans="85:101" x14ac:dyDescent="0.35">
      <c r="CG668" s="34"/>
      <c r="CH668" s="34"/>
      <c r="CI668" s="34"/>
      <c r="CJ668" s="34"/>
      <c r="CK668" s="34"/>
      <c r="CL668" s="34"/>
      <c r="CM668" s="34"/>
      <c r="CN668" s="34"/>
      <c r="CO668" s="34"/>
      <c r="CP668" s="34"/>
      <c r="CQ668" s="34"/>
      <c r="CR668" s="34"/>
      <c r="CS668" s="34"/>
      <c r="CT668" s="34"/>
      <c r="CU668" s="34"/>
      <c r="CV668" s="34"/>
      <c r="CW668" s="34"/>
    </row>
    <row r="669" spans="85:101" x14ac:dyDescent="0.35">
      <c r="CG669" s="34"/>
      <c r="CH669" s="34"/>
      <c r="CI669" s="34"/>
      <c r="CJ669" s="34"/>
      <c r="CK669" s="34"/>
      <c r="CL669" s="34"/>
      <c r="CM669" s="34"/>
      <c r="CN669" s="34"/>
      <c r="CO669" s="34"/>
      <c r="CP669" s="34"/>
      <c r="CQ669" s="34"/>
      <c r="CR669" s="34"/>
      <c r="CS669" s="34"/>
      <c r="CT669" s="34"/>
      <c r="CU669" s="34"/>
      <c r="CV669" s="34"/>
      <c r="CW669" s="34"/>
    </row>
    <row r="670" spans="85:101" x14ac:dyDescent="0.35">
      <c r="CG670" s="34"/>
      <c r="CH670" s="34"/>
      <c r="CI670" s="34"/>
      <c r="CJ670" s="34"/>
      <c r="CK670" s="34"/>
      <c r="CL670" s="34"/>
      <c r="CM670" s="34"/>
      <c r="CN670" s="34"/>
      <c r="CO670" s="34"/>
      <c r="CP670" s="34"/>
      <c r="CQ670" s="34"/>
      <c r="CR670" s="34"/>
      <c r="CS670" s="34"/>
      <c r="CT670" s="34"/>
      <c r="CU670" s="34"/>
      <c r="CV670" s="34"/>
      <c r="CW670" s="34"/>
    </row>
    <row r="671" spans="85:101" x14ac:dyDescent="0.35">
      <c r="CG671" s="34"/>
      <c r="CH671" s="34"/>
      <c r="CI671" s="34"/>
      <c r="CJ671" s="34"/>
      <c r="CK671" s="34"/>
      <c r="CL671" s="34"/>
      <c r="CM671" s="34"/>
      <c r="CN671" s="34"/>
      <c r="CO671" s="34"/>
      <c r="CP671" s="34"/>
      <c r="CQ671" s="34"/>
      <c r="CR671" s="34"/>
      <c r="CS671" s="34"/>
      <c r="CT671" s="34"/>
      <c r="CU671" s="34"/>
      <c r="CV671" s="34"/>
      <c r="CW671" s="34"/>
    </row>
    <row r="672" spans="85:101" x14ac:dyDescent="0.35">
      <c r="CG672" s="34"/>
      <c r="CH672" s="34"/>
      <c r="CI672" s="34"/>
      <c r="CJ672" s="34"/>
      <c r="CK672" s="34"/>
      <c r="CL672" s="34"/>
      <c r="CM672" s="34"/>
      <c r="CN672" s="34"/>
      <c r="CO672" s="34"/>
      <c r="CP672" s="34"/>
      <c r="CQ672" s="34"/>
      <c r="CR672" s="34"/>
      <c r="CS672" s="34"/>
      <c r="CT672" s="34"/>
      <c r="CU672" s="34"/>
      <c r="CV672" s="34"/>
      <c r="CW672" s="34"/>
    </row>
    <row r="673" spans="85:101" x14ac:dyDescent="0.35">
      <c r="CG673" s="34"/>
      <c r="CH673" s="34"/>
      <c r="CI673" s="34"/>
      <c r="CJ673" s="34"/>
      <c r="CK673" s="34"/>
      <c r="CL673" s="34"/>
      <c r="CM673" s="34"/>
      <c r="CN673" s="34"/>
      <c r="CO673" s="34"/>
      <c r="CP673" s="34"/>
      <c r="CQ673" s="34"/>
      <c r="CR673" s="34"/>
      <c r="CS673" s="34"/>
      <c r="CT673" s="34"/>
      <c r="CU673" s="34"/>
      <c r="CV673" s="34"/>
      <c r="CW673" s="34"/>
    </row>
    <row r="674" spans="85:101" x14ac:dyDescent="0.35">
      <c r="CG674" s="34"/>
      <c r="CH674" s="34"/>
      <c r="CI674" s="34"/>
      <c r="CJ674" s="34"/>
      <c r="CK674" s="34"/>
      <c r="CL674" s="34"/>
      <c r="CM674" s="34"/>
      <c r="CN674" s="34"/>
      <c r="CO674" s="34"/>
      <c r="CP674" s="34"/>
      <c r="CQ674" s="34"/>
      <c r="CR674" s="34"/>
      <c r="CS674" s="34"/>
      <c r="CT674" s="34"/>
      <c r="CU674" s="34"/>
      <c r="CV674" s="34"/>
      <c r="CW674" s="34"/>
    </row>
    <row r="675" spans="85:101" x14ac:dyDescent="0.35">
      <c r="CG675" s="34"/>
      <c r="CH675" s="34"/>
      <c r="CI675" s="34"/>
      <c r="CJ675" s="34"/>
      <c r="CK675" s="34"/>
      <c r="CL675" s="34"/>
      <c r="CM675" s="34"/>
      <c r="CN675" s="34"/>
      <c r="CO675" s="34"/>
      <c r="CP675" s="34"/>
      <c r="CQ675" s="34"/>
      <c r="CR675" s="34"/>
      <c r="CS675" s="34"/>
      <c r="CT675" s="34"/>
      <c r="CU675" s="34"/>
      <c r="CV675" s="34"/>
      <c r="CW675" s="34"/>
    </row>
    <row r="676" spans="85:101" x14ac:dyDescent="0.35">
      <c r="CG676" s="34"/>
      <c r="CH676" s="34"/>
      <c r="CI676" s="34"/>
      <c r="CJ676" s="34"/>
      <c r="CK676" s="34"/>
      <c r="CL676" s="34"/>
      <c r="CM676" s="34"/>
      <c r="CN676" s="34"/>
      <c r="CO676" s="34"/>
      <c r="CP676" s="34"/>
      <c r="CQ676" s="34"/>
      <c r="CR676" s="34"/>
      <c r="CS676" s="34"/>
      <c r="CT676" s="34"/>
      <c r="CU676" s="34"/>
      <c r="CV676" s="34"/>
      <c r="CW676" s="34"/>
    </row>
    <row r="677" spans="85:101" x14ac:dyDescent="0.35">
      <c r="CG677" s="34"/>
      <c r="CH677" s="34"/>
      <c r="CI677" s="34"/>
      <c r="CJ677" s="34"/>
      <c r="CK677" s="34"/>
      <c r="CL677" s="34"/>
      <c r="CM677" s="34"/>
      <c r="CN677" s="34"/>
      <c r="CO677" s="34"/>
      <c r="CP677" s="34"/>
      <c r="CQ677" s="34"/>
      <c r="CR677" s="34"/>
      <c r="CS677" s="34"/>
      <c r="CT677" s="34"/>
      <c r="CU677" s="34"/>
      <c r="CV677" s="34"/>
      <c r="CW677" s="34"/>
    </row>
    <row r="678" spans="85:101" x14ac:dyDescent="0.35">
      <c r="CG678" s="34"/>
      <c r="CH678" s="34"/>
      <c r="CI678" s="34"/>
      <c r="CJ678" s="34"/>
      <c r="CK678" s="34"/>
      <c r="CL678" s="34"/>
      <c r="CM678" s="34"/>
      <c r="CN678" s="34"/>
      <c r="CO678" s="34"/>
      <c r="CP678" s="34"/>
      <c r="CQ678" s="34"/>
      <c r="CR678" s="34"/>
      <c r="CS678" s="34"/>
      <c r="CT678" s="34"/>
      <c r="CU678" s="34"/>
      <c r="CV678" s="34"/>
      <c r="CW678" s="34"/>
    </row>
    <row r="679" spans="85:101" x14ac:dyDescent="0.35">
      <c r="CG679" s="34"/>
      <c r="CH679" s="34"/>
      <c r="CI679" s="34"/>
      <c r="CJ679" s="34"/>
      <c r="CK679" s="34"/>
      <c r="CL679" s="34"/>
      <c r="CM679" s="34"/>
      <c r="CN679" s="34"/>
      <c r="CO679" s="34"/>
      <c r="CP679" s="34"/>
      <c r="CQ679" s="34"/>
      <c r="CR679" s="34"/>
      <c r="CS679" s="34"/>
      <c r="CT679" s="34"/>
      <c r="CU679" s="34"/>
      <c r="CV679" s="34"/>
      <c r="CW679" s="34"/>
    </row>
    <row r="680" spans="85:101" x14ac:dyDescent="0.35">
      <c r="CG680" s="34"/>
      <c r="CH680" s="34"/>
      <c r="CI680" s="34"/>
      <c r="CJ680" s="34"/>
      <c r="CK680" s="34"/>
      <c r="CL680" s="34"/>
      <c r="CM680" s="34"/>
      <c r="CN680" s="34"/>
      <c r="CO680" s="34"/>
      <c r="CP680" s="34"/>
      <c r="CQ680" s="34"/>
      <c r="CR680" s="34"/>
      <c r="CS680" s="34"/>
      <c r="CT680" s="34"/>
      <c r="CU680" s="34"/>
      <c r="CV680" s="34"/>
      <c r="CW680" s="34"/>
    </row>
    <row r="681" spans="85:101" x14ac:dyDescent="0.35">
      <c r="CG681" s="34"/>
      <c r="CH681" s="34"/>
      <c r="CI681" s="34"/>
      <c r="CJ681" s="34"/>
      <c r="CK681" s="34"/>
      <c r="CL681" s="34"/>
      <c r="CM681" s="34"/>
      <c r="CN681" s="34"/>
      <c r="CO681" s="34"/>
      <c r="CP681" s="34"/>
      <c r="CQ681" s="34"/>
      <c r="CR681" s="34"/>
      <c r="CS681" s="34"/>
      <c r="CT681" s="34"/>
      <c r="CU681" s="34"/>
      <c r="CV681" s="34"/>
      <c r="CW681" s="34"/>
    </row>
    <row r="682" spans="85:101" x14ac:dyDescent="0.35">
      <c r="CG682" s="34"/>
      <c r="CH682" s="34"/>
      <c r="CI682" s="34"/>
      <c r="CJ682" s="34"/>
      <c r="CK682" s="34"/>
      <c r="CL682" s="34"/>
      <c r="CM682" s="34"/>
      <c r="CN682" s="34"/>
      <c r="CO682" s="34"/>
      <c r="CP682" s="34"/>
      <c r="CQ682" s="34"/>
      <c r="CR682" s="34"/>
      <c r="CS682" s="34"/>
      <c r="CT682" s="34"/>
      <c r="CU682" s="34"/>
      <c r="CV682" s="34"/>
      <c r="CW682" s="34"/>
    </row>
    <row r="683" spans="85:101" x14ac:dyDescent="0.35">
      <c r="CG683" s="34"/>
      <c r="CH683" s="34"/>
      <c r="CI683" s="34"/>
      <c r="CJ683" s="34"/>
      <c r="CK683" s="34"/>
      <c r="CL683" s="34"/>
      <c r="CM683" s="34"/>
      <c r="CN683" s="34"/>
      <c r="CO683" s="34"/>
      <c r="CP683" s="34"/>
      <c r="CQ683" s="34"/>
      <c r="CR683" s="34"/>
      <c r="CS683" s="34"/>
      <c r="CT683" s="34"/>
      <c r="CU683" s="34"/>
      <c r="CV683" s="34"/>
      <c r="CW683" s="34"/>
    </row>
    <row r="684" spans="85:101" x14ac:dyDescent="0.35">
      <c r="CG684" s="34"/>
      <c r="CH684" s="34"/>
      <c r="CI684" s="34"/>
      <c r="CJ684" s="34"/>
      <c r="CK684" s="34"/>
      <c r="CL684" s="34"/>
      <c r="CM684" s="34"/>
      <c r="CN684" s="34"/>
      <c r="CO684" s="34"/>
      <c r="CP684" s="34"/>
      <c r="CQ684" s="34"/>
      <c r="CR684" s="34"/>
      <c r="CS684" s="34"/>
      <c r="CT684" s="34"/>
      <c r="CU684" s="34"/>
      <c r="CV684" s="34"/>
      <c r="CW684" s="34"/>
    </row>
    <row r="685" spans="85:101" x14ac:dyDescent="0.35">
      <c r="CG685" s="34"/>
      <c r="CH685" s="34"/>
      <c r="CI685" s="34"/>
      <c r="CJ685" s="34"/>
      <c r="CK685" s="34"/>
      <c r="CL685" s="34"/>
      <c r="CM685" s="34"/>
      <c r="CN685" s="34"/>
      <c r="CO685" s="34"/>
      <c r="CP685" s="34"/>
      <c r="CQ685" s="34"/>
      <c r="CR685" s="34"/>
      <c r="CS685" s="34"/>
      <c r="CT685" s="34"/>
      <c r="CU685" s="34"/>
      <c r="CV685" s="34"/>
      <c r="CW685" s="34"/>
    </row>
    <row r="686" spans="85:101" x14ac:dyDescent="0.35">
      <c r="CG686" s="34"/>
      <c r="CH686" s="34"/>
      <c r="CI686" s="34"/>
      <c r="CJ686" s="34"/>
      <c r="CK686" s="34"/>
      <c r="CL686" s="34"/>
      <c r="CM686" s="34"/>
      <c r="CN686" s="34"/>
      <c r="CO686" s="34"/>
      <c r="CP686" s="34"/>
      <c r="CQ686" s="34"/>
      <c r="CR686" s="34"/>
      <c r="CS686" s="34"/>
      <c r="CT686" s="34"/>
      <c r="CU686" s="34"/>
      <c r="CV686" s="34"/>
      <c r="CW686" s="34"/>
    </row>
    <row r="687" spans="85:101" x14ac:dyDescent="0.35">
      <c r="CG687" s="34"/>
      <c r="CH687" s="34"/>
      <c r="CI687" s="34"/>
      <c r="CJ687" s="34"/>
      <c r="CK687" s="34"/>
      <c r="CL687" s="34"/>
      <c r="CM687" s="34"/>
      <c r="CN687" s="34"/>
      <c r="CO687" s="34"/>
      <c r="CP687" s="34"/>
      <c r="CQ687" s="34"/>
      <c r="CR687" s="34"/>
      <c r="CS687" s="34"/>
      <c r="CT687" s="34"/>
      <c r="CU687" s="34"/>
      <c r="CV687" s="34"/>
      <c r="CW687" s="34"/>
    </row>
    <row r="688" spans="85:101" x14ac:dyDescent="0.35">
      <c r="CG688" s="34"/>
      <c r="CH688" s="34"/>
      <c r="CI688" s="34"/>
      <c r="CJ688" s="34"/>
      <c r="CK688" s="34"/>
      <c r="CL688" s="34"/>
      <c r="CM688" s="34"/>
      <c r="CN688" s="34"/>
      <c r="CO688" s="34"/>
      <c r="CP688" s="34"/>
      <c r="CQ688" s="34"/>
      <c r="CR688" s="34"/>
      <c r="CS688" s="34"/>
      <c r="CT688" s="34"/>
      <c r="CU688" s="34"/>
      <c r="CV688" s="34"/>
      <c r="CW688" s="34"/>
    </row>
    <row r="689" spans="85:101" x14ac:dyDescent="0.35">
      <c r="CG689" s="34"/>
      <c r="CH689" s="34"/>
      <c r="CI689" s="34"/>
      <c r="CJ689" s="34"/>
      <c r="CK689" s="34"/>
      <c r="CL689" s="34"/>
      <c r="CM689" s="34"/>
      <c r="CN689" s="34"/>
      <c r="CO689" s="34"/>
      <c r="CP689" s="34"/>
      <c r="CQ689" s="34"/>
      <c r="CR689" s="34"/>
      <c r="CS689" s="34"/>
      <c r="CT689" s="34"/>
      <c r="CU689" s="34"/>
      <c r="CV689" s="34"/>
      <c r="CW689" s="34"/>
    </row>
    <row r="690" spans="85:101" x14ac:dyDescent="0.35">
      <c r="CG690" s="34"/>
      <c r="CH690" s="34"/>
      <c r="CI690" s="34"/>
      <c r="CJ690" s="34"/>
      <c r="CK690" s="34"/>
      <c r="CL690" s="34"/>
      <c r="CM690" s="34"/>
      <c r="CN690" s="34"/>
      <c r="CO690" s="34"/>
      <c r="CP690" s="34"/>
      <c r="CQ690" s="34"/>
      <c r="CR690" s="34"/>
      <c r="CS690" s="34"/>
      <c r="CT690" s="34"/>
      <c r="CU690" s="34"/>
      <c r="CV690" s="34"/>
      <c r="CW690" s="34"/>
    </row>
    <row r="691" spans="85:101" x14ac:dyDescent="0.35">
      <c r="CG691" s="34"/>
      <c r="CH691" s="34"/>
      <c r="CI691" s="34"/>
      <c r="CJ691" s="34"/>
      <c r="CK691" s="34"/>
      <c r="CL691" s="34"/>
      <c r="CM691" s="34"/>
      <c r="CN691" s="34"/>
      <c r="CO691" s="34"/>
      <c r="CP691" s="34"/>
      <c r="CQ691" s="34"/>
      <c r="CR691" s="34"/>
      <c r="CS691" s="34"/>
      <c r="CT691" s="34"/>
      <c r="CU691" s="34"/>
      <c r="CV691" s="34"/>
      <c r="CW691" s="34"/>
    </row>
    <row r="692" spans="85:101" x14ac:dyDescent="0.35">
      <c r="CG692" s="34"/>
      <c r="CH692" s="34"/>
      <c r="CI692" s="34"/>
      <c r="CJ692" s="34"/>
      <c r="CK692" s="34"/>
      <c r="CL692" s="34"/>
      <c r="CM692" s="34"/>
      <c r="CN692" s="34"/>
      <c r="CO692" s="34"/>
      <c r="CP692" s="34"/>
      <c r="CQ692" s="34"/>
      <c r="CR692" s="34"/>
      <c r="CS692" s="34"/>
      <c r="CT692" s="34"/>
      <c r="CU692" s="34"/>
      <c r="CV692" s="34"/>
      <c r="CW692" s="34"/>
    </row>
    <row r="693" spans="85:101" x14ac:dyDescent="0.35">
      <c r="CG693" s="34"/>
      <c r="CH693" s="34"/>
      <c r="CI693" s="34"/>
      <c r="CJ693" s="34"/>
      <c r="CK693" s="34"/>
      <c r="CL693" s="34"/>
      <c r="CM693" s="34"/>
      <c r="CN693" s="34"/>
      <c r="CO693" s="34"/>
      <c r="CP693" s="34"/>
      <c r="CQ693" s="34"/>
      <c r="CR693" s="34"/>
      <c r="CS693" s="34"/>
      <c r="CT693" s="34"/>
      <c r="CU693" s="34"/>
      <c r="CV693" s="34"/>
      <c r="CW693" s="34"/>
    </row>
    <row r="694" spans="85:101" x14ac:dyDescent="0.35">
      <c r="CG694" s="34"/>
      <c r="CH694" s="34"/>
      <c r="CI694" s="34"/>
      <c r="CJ694" s="34"/>
      <c r="CK694" s="34"/>
      <c r="CL694" s="34"/>
      <c r="CM694" s="34"/>
      <c r="CN694" s="34"/>
      <c r="CO694" s="34"/>
      <c r="CP694" s="34"/>
      <c r="CQ694" s="34"/>
      <c r="CR694" s="34"/>
      <c r="CS694" s="34"/>
      <c r="CT694" s="34"/>
      <c r="CU694" s="34"/>
      <c r="CV694" s="34"/>
      <c r="CW694" s="34"/>
    </row>
    <row r="695" spans="85:101" x14ac:dyDescent="0.35">
      <c r="CG695" s="34"/>
      <c r="CH695" s="34"/>
      <c r="CI695" s="34"/>
      <c r="CJ695" s="34"/>
      <c r="CK695" s="34"/>
      <c r="CL695" s="34"/>
      <c r="CM695" s="34"/>
      <c r="CN695" s="34"/>
      <c r="CO695" s="34"/>
      <c r="CP695" s="34"/>
      <c r="CQ695" s="34"/>
      <c r="CR695" s="34"/>
      <c r="CS695" s="34"/>
      <c r="CT695" s="34"/>
      <c r="CU695" s="34"/>
      <c r="CV695" s="34"/>
      <c r="CW695" s="34"/>
    </row>
    <row r="696" spans="85:101" x14ac:dyDescent="0.35">
      <c r="CG696" s="34"/>
      <c r="CH696" s="34"/>
      <c r="CI696" s="34"/>
      <c r="CJ696" s="34"/>
      <c r="CK696" s="34"/>
      <c r="CL696" s="34"/>
      <c r="CM696" s="34"/>
      <c r="CN696" s="34"/>
      <c r="CO696" s="34"/>
      <c r="CP696" s="34"/>
      <c r="CQ696" s="34"/>
      <c r="CR696" s="34"/>
      <c r="CS696" s="34"/>
      <c r="CT696" s="34"/>
      <c r="CU696" s="34"/>
      <c r="CV696" s="34"/>
      <c r="CW696" s="34"/>
    </row>
    <row r="697" spans="85:101" x14ac:dyDescent="0.35">
      <c r="CG697" s="34"/>
      <c r="CH697" s="34"/>
      <c r="CI697" s="34"/>
      <c r="CJ697" s="34"/>
      <c r="CK697" s="34"/>
      <c r="CL697" s="34"/>
      <c r="CM697" s="34"/>
      <c r="CN697" s="34"/>
      <c r="CO697" s="34"/>
      <c r="CP697" s="34"/>
      <c r="CQ697" s="34"/>
      <c r="CR697" s="34"/>
      <c r="CS697" s="34"/>
      <c r="CT697" s="34"/>
      <c r="CU697" s="34"/>
      <c r="CV697" s="34"/>
      <c r="CW697" s="34"/>
    </row>
    <row r="698" spans="85:101" x14ac:dyDescent="0.35">
      <c r="CG698" s="34"/>
      <c r="CH698" s="34"/>
      <c r="CI698" s="34"/>
      <c r="CJ698" s="34"/>
      <c r="CK698" s="34"/>
      <c r="CL698" s="34"/>
      <c r="CM698" s="34"/>
      <c r="CN698" s="34"/>
      <c r="CO698" s="34"/>
      <c r="CP698" s="34"/>
      <c r="CQ698" s="34"/>
      <c r="CR698" s="34"/>
      <c r="CS698" s="34"/>
      <c r="CT698" s="34"/>
      <c r="CU698" s="34"/>
      <c r="CV698" s="34"/>
      <c r="CW698" s="34"/>
    </row>
    <row r="699" spans="85:101" x14ac:dyDescent="0.35">
      <c r="CG699" s="34"/>
      <c r="CH699" s="34"/>
      <c r="CI699" s="34"/>
      <c r="CJ699" s="34"/>
      <c r="CK699" s="34"/>
      <c r="CL699" s="34"/>
      <c r="CM699" s="34"/>
      <c r="CN699" s="34"/>
      <c r="CO699" s="34"/>
      <c r="CP699" s="34"/>
      <c r="CQ699" s="34"/>
      <c r="CR699" s="34"/>
      <c r="CS699" s="34"/>
      <c r="CT699" s="34"/>
      <c r="CU699" s="34"/>
      <c r="CV699" s="34"/>
      <c r="CW699" s="34"/>
    </row>
    <row r="700" spans="85:101" x14ac:dyDescent="0.35">
      <c r="CG700" s="34"/>
      <c r="CH700" s="34"/>
      <c r="CI700" s="34"/>
      <c r="CJ700" s="34"/>
      <c r="CK700" s="34"/>
      <c r="CL700" s="34"/>
      <c r="CM700" s="34"/>
      <c r="CN700" s="34"/>
      <c r="CO700" s="34"/>
      <c r="CP700" s="34"/>
      <c r="CQ700" s="34"/>
      <c r="CR700" s="34"/>
      <c r="CS700" s="34"/>
      <c r="CT700" s="34"/>
      <c r="CU700" s="34"/>
      <c r="CV700" s="34"/>
      <c r="CW700" s="34"/>
    </row>
    <row r="701" spans="85:101" x14ac:dyDescent="0.35">
      <c r="CG701" s="34"/>
      <c r="CH701" s="34"/>
      <c r="CI701" s="34"/>
      <c r="CJ701" s="34"/>
      <c r="CK701" s="34"/>
      <c r="CL701" s="34"/>
      <c r="CM701" s="34"/>
      <c r="CN701" s="34"/>
      <c r="CO701" s="34"/>
      <c r="CP701" s="34"/>
      <c r="CQ701" s="34"/>
      <c r="CR701" s="34"/>
      <c r="CS701" s="34"/>
      <c r="CT701" s="34"/>
      <c r="CU701" s="34"/>
      <c r="CV701" s="34"/>
      <c r="CW701" s="34"/>
    </row>
    <row r="702" spans="85:101" x14ac:dyDescent="0.35">
      <c r="CG702" s="34"/>
      <c r="CH702" s="34"/>
      <c r="CI702" s="34"/>
      <c r="CJ702" s="34"/>
      <c r="CK702" s="34"/>
      <c r="CL702" s="34"/>
      <c r="CM702" s="34"/>
      <c r="CN702" s="34"/>
      <c r="CO702" s="34"/>
      <c r="CP702" s="34"/>
      <c r="CQ702" s="34"/>
      <c r="CR702" s="34"/>
      <c r="CS702" s="34"/>
      <c r="CT702" s="34"/>
      <c r="CU702" s="34"/>
      <c r="CV702" s="34"/>
      <c r="CW702" s="34"/>
    </row>
    <row r="703" spans="85:101" x14ac:dyDescent="0.35">
      <c r="CG703" s="34"/>
      <c r="CH703" s="34"/>
      <c r="CI703" s="34"/>
      <c r="CJ703" s="34"/>
      <c r="CK703" s="34"/>
      <c r="CL703" s="34"/>
      <c r="CM703" s="34"/>
      <c r="CN703" s="34"/>
      <c r="CO703" s="34"/>
      <c r="CP703" s="34"/>
      <c r="CQ703" s="34"/>
      <c r="CR703" s="34"/>
      <c r="CS703" s="34"/>
      <c r="CT703" s="34"/>
      <c r="CU703" s="34"/>
      <c r="CV703" s="34"/>
      <c r="CW703" s="34"/>
    </row>
    <row r="704" spans="85:101" x14ac:dyDescent="0.35">
      <c r="CG704" s="34"/>
      <c r="CH704" s="34"/>
      <c r="CI704" s="34"/>
      <c r="CJ704" s="34"/>
      <c r="CK704" s="34"/>
      <c r="CL704" s="34"/>
      <c r="CM704" s="34"/>
      <c r="CN704" s="34"/>
      <c r="CO704" s="34"/>
      <c r="CP704" s="34"/>
      <c r="CQ704" s="34"/>
      <c r="CR704" s="34"/>
      <c r="CS704" s="34"/>
      <c r="CT704" s="34"/>
      <c r="CU704" s="34"/>
      <c r="CV704" s="34"/>
      <c r="CW704" s="34"/>
    </row>
    <row r="705" spans="85:101" x14ac:dyDescent="0.35">
      <c r="CG705" s="34"/>
      <c r="CH705" s="34"/>
      <c r="CI705" s="34"/>
      <c r="CJ705" s="34"/>
      <c r="CK705" s="34"/>
      <c r="CL705" s="34"/>
      <c r="CM705" s="34"/>
      <c r="CN705" s="34"/>
      <c r="CO705" s="34"/>
      <c r="CP705" s="34"/>
      <c r="CQ705" s="34"/>
      <c r="CR705" s="34"/>
      <c r="CS705" s="34"/>
      <c r="CT705" s="34"/>
      <c r="CU705" s="34"/>
      <c r="CV705" s="34"/>
      <c r="CW705" s="34"/>
    </row>
    <row r="706" spans="85:101" x14ac:dyDescent="0.35">
      <c r="CG706" s="34"/>
      <c r="CH706" s="34"/>
      <c r="CI706" s="34"/>
      <c r="CJ706" s="34"/>
      <c r="CK706" s="34"/>
      <c r="CL706" s="34"/>
      <c r="CM706" s="34"/>
      <c r="CN706" s="34"/>
      <c r="CO706" s="34"/>
      <c r="CP706" s="34"/>
      <c r="CQ706" s="34"/>
      <c r="CR706" s="34"/>
      <c r="CS706" s="34"/>
      <c r="CT706" s="34"/>
      <c r="CU706" s="34"/>
      <c r="CV706" s="34"/>
      <c r="CW706" s="34"/>
    </row>
    <row r="707" spans="85:101" x14ac:dyDescent="0.35">
      <c r="CG707" s="34"/>
      <c r="CH707" s="34"/>
      <c r="CI707" s="34"/>
      <c r="CJ707" s="34"/>
      <c r="CK707" s="34"/>
      <c r="CL707" s="34"/>
      <c r="CM707" s="34"/>
      <c r="CN707" s="34"/>
      <c r="CO707" s="34"/>
      <c r="CP707" s="34"/>
      <c r="CQ707" s="34"/>
      <c r="CR707" s="34"/>
      <c r="CS707" s="34"/>
      <c r="CT707" s="34"/>
      <c r="CU707" s="34"/>
      <c r="CV707" s="34"/>
      <c r="CW707" s="34"/>
    </row>
    <row r="708" spans="85:101" x14ac:dyDescent="0.35">
      <c r="CG708" s="34"/>
      <c r="CH708" s="34"/>
      <c r="CI708" s="34"/>
      <c r="CJ708" s="34"/>
      <c r="CK708" s="34"/>
      <c r="CL708" s="34"/>
      <c r="CM708" s="34"/>
      <c r="CN708" s="34"/>
      <c r="CO708" s="34"/>
      <c r="CP708" s="34"/>
      <c r="CQ708" s="34"/>
      <c r="CR708" s="34"/>
      <c r="CS708" s="34"/>
      <c r="CT708" s="34"/>
      <c r="CU708" s="34"/>
      <c r="CV708" s="34"/>
      <c r="CW708" s="34"/>
    </row>
    <row r="709" spans="85:101" x14ac:dyDescent="0.35">
      <c r="CG709" s="34"/>
      <c r="CH709" s="34"/>
      <c r="CI709" s="34"/>
      <c r="CJ709" s="34"/>
      <c r="CK709" s="34"/>
      <c r="CL709" s="34"/>
      <c r="CM709" s="34"/>
      <c r="CN709" s="34"/>
      <c r="CO709" s="34"/>
      <c r="CP709" s="34"/>
      <c r="CQ709" s="34"/>
      <c r="CR709" s="34"/>
      <c r="CS709" s="34"/>
      <c r="CT709" s="34"/>
      <c r="CU709" s="34"/>
      <c r="CV709" s="34"/>
      <c r="CW709" s="34"/>
    </row>
    <row r="710" spans="85:101" x14ac:dyDescent="0.35">
      <c r="CG710" s="34"/>
      <c r="CH710" s="34"/>
      <c r="CI710" s="34"/>
      <c r="CJ710" s="34"/>
      <c r="CK710" s="34"/>
      <c r="CL710" s="34"/>
      <c r="CM710" s="34"/>
      <c r="CN710" s="34"/>
      <c r="CO710" s="34"/>
      <c r="CP710" s="34"/>
      <c r="CQ710" s="34"/>
      <c r="CR710" s="34"/>
      <c r="CS710" s="34"/>
      <c r="CT710" s="34"/>
      <c r="CU710" s="34"/>
      <c r="CV710" s="34"/>
      <c r="CW710" s="34"/>
    </row>
    <row r="711" spans="85:101" x14ac:dyDescent="0.35">
      <c r="CG711" s="34"/>
      <c r="CH711" s="34"/>
      <c r="CI711" s="34"/>
      <c r="CJ711" s="34"/>
      <c r="CK711" s="34"/>
      <c r="CL711" s="34"/>
      <c r="CM711" s="34"/>
      <c r="CN711" s="34"/>
      <c r="CO711" s="34"/>
      <c r="CP711" s="34"/>
      <c r="CQ711" s="34"/>
      <c r="CR711" s="34"/>
      <c r="CS711" s="34"/>
      <c r="CT711" s="34"/>
      <c r="CU711" s="34"/>
      <c r="CV711" s="34"/>
      <c r="CW711" s="34"/>
    </row>
    <row r="712" spans="85:101" x14ac:dyDescent="0.35">
      <c r="CG712" s="34"/>
      <c r="CH712" s="34"/>
      <c r="CI712" s="34"/>
      <c r="CJ712" s="34"/>
      <c r="CK712" s="34"/>
      <c r="CL712" s="34"/>
      <c r="CM712" s="34"/>
      <c r="CN712" s="34"/>
      <c r="CO712" s="34"/>
      <c r="CP712" s="34"/>
      <c r="CQ712" s="34"/>
      <c r="CR712" s="34"/>
      <c r="CS712" s="34"/>
      <c r="CT712" s="34"/>
      <c r="CU712" s="34"/>
      <c r="CV712" s="34"/>
      <c r="CW712" s="34"/>
    </row>
    <row r="713" spans="85:101" x14ac:dyDescent="0.35">
      <c r="CG713" s="34"/>
      <c r="CH713" s="34"/>
      <c r="CI713" s="34"/>
      <c r="CJ713" s="34"/>
      <c r="CK713" s="34"/>
      <c r="CL713" s="34"/>
      <c r="CM713" s="34"/>
      <c r="CN713" s="34"/>
      <c r="CO713" s="34"/>
      <c r="CP713" s="34"/>
      <c r="CQ713" s="34"/>
      <c r="CR713" s="34"/>
      <c r="CS713" s="34"/>
      <c r="CT713" s="34"/>
      <c r="CU713" s="34"/>
      <c r="CV713" s="34"/>
      <c r="CW713" s="34"/>
    </row>
    <row r="714" spans="85:101" x14ac:dyDescent="0.35">
      <c r="CG714" s="34"/>
      <c r="CH714" s="34"/>
      <c r="CI714" s="34"/>
      <c r="CJ714" s="34"/>
      <c r="CK714" s="34"/>
      <c r="CL714" s="34"/>
      <c r="CM714" s="34"/>
      <c r="CN714" s="34"/>
      <c r="CO714" s="34"/>
      <c r="CP714" s="34"/>
      <c r="CQ714" s="34"/>
      <c r="CR714" s="34"/>
      <c r="CS714" s="34"/>
      <c r="CT714" s="34"/>
      <c r="CU714" s="34"/>
      <c r="CV714" s="34"/>
      <c r="CW714" s="34"/>
    </row>
    <row r="715" spans="85:101" x14ac:dyDescent="0.35">
      <c r="CG715" s="34"/>
      <c r="CH715" s="34"/>
      <c r="CI715" s="34"/>
      <c r="CJ715" s="34"/>
      <c r="CK715" s="34"/>
      <c r="CL715" s="34"/>
      <c r="CM715" s="34"/>
      <c r="CN715" s="34"/>
      <c r="CO715" s="34"/>
      <c r="CP715" s="34"/>
      <c r="CQ715" s="34"/>
      <c r="CR715" s="34"/>
      <c r="CS715" s="34"/>
      <c r="CT715" s="34"/>
      <c r="CU715" s="34"/>
      <c r="CV715" s="34"/>
      <c r="CW715" s="34"/>
    </row>
    <row r="716" spans="85:101" x14ac:dyDescent="0.35">
      <c r="CG716" s="34"/>
      <c r="CH716" s="34"/>
      <c r="CI716" s="34"/>
      <c r="CJ716" s="34"/>
      <c r="CK716" s="34"/>
      <c r="CL716" s="34"/>
      <c r="CM716" s="34"/>
      <c r="CN716" s="34"/>
      <c r="CO716" s="34"/>
      <c r="CP716" s="34"/>
      <c r="CQ716" s="34"/>
      <c r="CR716" s="34"/>
      <c r="CS716" s="34"/>
      <c r="CT716" s="34"/>
      <c r="CU716" s="34"/>
      <c r="CV716" s="34"/>
      <c r="CW716" s="34"/>
    </row>
    <row r="717" spans="85:101" x14ac:dyDescent="0.35">
      <c r="CG717" s="34"/>
      <c r="CH717" s="34"/>
      <c r="CI717" s="34"/>
      <c r="CJ717" s="34"/>
      <c r="CK717" s="34"/>
      <c r="CL717" s="34"/>
      <c r="CM717" s="34"/>
      <c r="CN717" s="34"/>
      <c r="CO717" s="34"/>
      <c r="CP717" s="34"/>
      <c r="CQ717" s="34"/>
      <c r="CR717" s="34"/>
      <c r="CS717" s="34"/>
      <c r="CT717" s="34"/>
      <c r="CU717" s="34"/>
      <c r="CV717" s="34"/>
      <c r="CW717" s="34"/>
    </row>
    <row r="718" spans="85:101" x14ac:dyDescent="0.35">
      <c r="CG718" s="34"/>
      <c r="CH718" s="34"/>
      <c r="CI718" s="34"/>
      <c r="CJ718" s="34"/>
      <c r="CK718" s="34"/>
      <c r="CL718" s="34"/>
      <c r="CM718" s="34"/>
      <c r="CN718" s="34"/>
      <c r="CO718" s="34"/>
      <c r="CP718" s="34"/>
      <c r="CQ718" s="34"/>
      <c r="CR718" s="34"/>
      <c r="CS718" s="34"/>
      <c r="CT718" s="34"/>
      <c r="CU718" s="34"/>
      <c r="CV718" s="34"/>
      <c r="CW718" s="34"/>
    </row>
    <row r="719" spans="85:101" x14ac:dyDescent="0.35">
      <c r="CG719" s="34"/>
      <c r="CH719" s="34"/>
      <c r="CI719" s="34"/>
      <c r="CJ719" s="34"/>
      <c r="CK719" s="34"/>
      <c r="CL719" s="34"/>
      <c r="CM719" s="34"/>
      <c r="CN719" s="34"/>
      <c r="CO719" s="34"/>
      <c r="CP719" s="34"/>
      <c r="CQ719" s="34"/>
      <c r="CR719" s="34"/>
      <c r="CS719" s="34"/>
      <c r="CT719" s="34"/>
      <c r="CU719" s="34"/>
      <c r="CV719" s="34"/>
      <c r="CW719" s="34"/>
    </row>
    <row r="720" spans="85:101" x14ac:dyDescent="0.35">
      <c r="CG720" s="34"/>
      <c r="CH720" s="34"/>
      <c r="CI720" s="34"/>
      <c r="CJ720" s="34"/>
      <c r="CK720" s="34"/>
      <c r="CL720" s="34"/>
      <c r="CM720" s="34"/>
      <c r="CN720" s="34"/>
      <c r="CO720" s="34"/>
      <c r="CP720" s="34"/>
      <c r="CQ720" s="34"/>
      <c r="CR720" s="34"/>
      <c r="CS720" s="34"/>
      <c r="CT720" s="34"/>
      <c r="CU720" s="34"/>
      <c r="CV720" s="34"/>
      <c r="CW720" s="34"/>
    </row>
    <row r="721" spans="85:101" x14ac:dyDescent="0.35">
      <c r="CG721" s="34"/>
      <c r="CH721" s="34"/>
      <c r="CI721" s="34"/>
      <c r="CJ721" s="34"/>
      <c r="CK721" s="34"/>
      <c r="CL721" s="34"/>
      <c r="CM721" s="34"/>
      <c r="CN721" s="34"/>
      <c r="CO721" s="34"/>
      <c r="CP721" s="34"/>
      <c r="CQ721" s="34"/>
      <c r="CR721" s="34"/>
      <c r="CS721" s="34"/>
      <c r="CT721" s="34"/>
      <c r="CU721" s="34"/>
      <c r="CV721" s="34"/>
      <c r="CW721" s="34"/>
    </row>
    <row r="722" spans="85:101" x14ac:dyDescent="0.35">
      <c r="CG722" s="34"/>
      <c r="CH722" s="34"/>
      <c r="CI722" s="34"/>
      <c r="CJ722" s="34"/>
      <c r="CK722" s="34"/>
      <c r="CL722" s="34"/>
      <c r="CM722" s="34"/>
      <c r="CN722" s="34"/>
      <c r="CO722" s="34"/>
      <c r="CP722" s="34"/>
      <c r="CQ722" s="34"/>
      <c r="CR722" s="34"/>
      <c r="CS722" s="34"/>
      <c r="CT722" s="34"/>
      <c r="CU722" s="34"/>
      <c r="CV722" s="34"/>
      <c r="CW722" s="34"/>
    </row>
    <row r="723" spans="85:101" x14ac:dyDescent="0.35">
      <c r="CG723" s="34"/>
      <c r="CH723" s="34"/>
      <c r="CI723" s="34"/>
      <c r="CJ723" s="34"/>
      <c r="CK723" s="34"/>
      <c r="CL723" s="34"/>
      <c r="CM723" s="34"/>
      <c r="CN723" s="34"/>
      <c r="CO723" s="34"/>
      <c r="CP723" s="34"/>
      <c r="CQ723" s="34"/>
      <c r="CR723" s="34"/>
      <c r="CS723" s="34"/>
      <c r="CT723" s="34"/>
      <c r="CU723" s="34"/>
      <c r="CV723" s="34"/>
      <c r="CW723" s="34"/>
    </row>
    <row r="724" spans="85:101" x14ac:dyDescent="0.35">
      <c r="CG724" s="34"/>
      <c r="CH724" s="34"/>
      <c r="CI724" s="34"/>
      <c r="CJ724" s="34"/>
      <c r="CK724" s="34"/>
      <c r="CL724" s="34"/>
      <c r="CM724" s="34"/>
      <c r="CN724" s="34"/>
      <c r="CO724" s="34"/>
      <c r="CP724" s="34"/>
      <c r="CQ724" s="34"/>
      <c r="CR724" s="34"/>
      <c r="CS724" s="34"/>
      <c r="CT724" s="34"/>
      <c r="CU724" s="34"/>
      <c r="CV724" s="34"/>
      <c r="CW724" s="34"/>
    </row>
    <row r="725" spans="85:101" x14ac:dyDescent="0.35">
      <c r="CG725" s="34"/>
      <c r="CH725" s="34"/>
      <c r="CI725" s="34"/>
      <c r="CJ725" s="34"/>
      <c r="CK725" s="34"/>
      <c r="CL725" s="34"/>
      <c r="CM725" s="34"/>
      <c r="CN725" s="34"/>
      <c r="CO725" s="34"/>
      <c r="CP725" s="34"/>
      <c r="CQ725" s="34"/>
      <c r="CR725" s="34"/>
      <c r="CS725" s="34"/>
      <c r="CT725" s="34"/>
      <c r="CU725" s="34"/>
      <c r="CV725" s="34"/>
      <c r="CW725" s="34"/>
    </row>
    <row r="726" spans="85:101" x14ac:dyDescent="0.35">
      <c r="CG726" s="34"/>
      <c r="CH726" s="34"/>
      <c r="CI726" s="34"/>
      <c r="CJ726" s="34"/>
      <c r="CK726" s="34"/>
      <c r="CL726" s="34"/>
      <c r="CM726" s="34"/>
      <c r="CN726" s="34"/>
      <c r="CO726" s="34"/>
      <c r="CP726" s="34"/>
      <c r="CQ726" s="34"/>
      <c r="CR726" s="34"/>
      <c r="CS726" s="34"/>
      <c r="CT726" s="34"/>
      <c r="CU726" s="34"/>
      <c r="CV726" s="34"/>
      <c r="CW726" s="34"/>
    </row>
    <row r="727" spans="85:101" x14ac:dyDescent="0.35">
      <c r="CG727" s="34"/>
      <c r="CH727" s="34"/>
      <c r="CI727" s="34"/>
      <c r="CJ727" s="34"/>
      <c r="CK727" s="34"/>
      <c r="CL727" s="34"/>
      <c r="CM727" s="34"/>
      <c r="CN727" s="34"/>
      <c r="CO727" s="34"/>
      <c r="CP727" s="34"/>
      <c r="CQ727" s="34"/>
      <c r="CR727" s="34"/>
      <c r="CS727" s="34"/>
      <c r="CT727" s="34"/>
      <c r="CU727" s="34"/>
      <c r="CV727" s="34"/>
      <c r="CW727" s="34"/>
    </row>
    <row r="728" spans="85:101" x14ac:dyDescent="0.35">
      <c r="CG728" s="34"/>
      <c r="CH728" s="34"/>
      <c r="CI728" s="34"/>
      <c r="CJ728" s="34"/>
      <c r="CK728" s="34"/>
      <c r="CL728" s="34"/>
      <c r="CM728" s="34"/>
      <c r="CN728" s="34"/>
      <c r="CO728" s="34"/>
      <c r="CP728" s="34"/>
      <c r="CQ728" s="34"/>
      <c r="CR728" s="34"/>
      <c r="CS728" s="34"/>
      <c r="CT728" s="34"/>
      <c r="CU728" s="34"/>
      <c r="CV728" s="34"/>
      <c r="CW728" s="34"/>
    </row>
    <row r="729" spans="85:101" x14ac:dyDescent="0.35">
      <c r="CG729" s="34"/>
      <c r="CH729" s="34"/>
      <c r="CI729" s="34"/>
      <c r="CJ729" s="34"/>
      <c r="CK729" s="34"/>
      <c r="CL729" s="34"/>
      <c r="CM729" s="34"/>
      <c r="CN729" s="34"/>
      <c r="CO729" s="34"/>
      <c r="CP729" s="34"/>
      <c r="CQ729" s="34"/>
      <c r="CR729" s="34"/>
      <c r="CS729" s="34"/>
      <c r="CT729" s="34"/>
      <c r="CU729" s="34"/>
      <c r="CV729" s="34"/>
      <c r="CW729" s="34"/>
    </row>
    <row r="730" spans="85:101" x14ac:dyDescent="0.35">
      <c r="CG730" s="34"/>
      <c r="CH730" s="34"/>
      <c r="CI730" s="34"/>
      <c r="CJ730" s="34"/>
      <c r="CK730" s="34"/>
      <c r="CL730" s="34"/>
      <c r="CM730" s="34"/>
      <c r="CN730" s="34"/>
      <c r="CO730" s="34"/>
      <c r="CP730" s="34"/>
      <c r="CQ730" s="34"/>
      <c r="CR730" s="34"/>
      <c r="CS730" s="34"/>
      <c r="CT730" s="34"/>
      <c r="CU730" s="34"/>
      <c r="CV730" s="34"/>
      <c r="CW730" s="34"/>
    </row>
    <row r="731" spans="85:101" x14ac:dyDescent="0.35">
      <c r="CG731" s="34"/>
      <c r="CH731" s="34"/>
      <c r="CI731" s="34"/>
      <c r="CJ731" s="34"/>
      <c r="CK731" s="34"/>
      <c r="CL731" s="34"/>
      <c r="CM731" s="34"/>
      <c r="CN731" s="34"/>
      <c r="CO731" s="34"/>
      <c r="CP731" s="34"/>
      <c r="CQ731" s="34"/>
      <c r="CR731" s="34"/>
      <c r="CS731" s="34"/>
      <c r="CT731" s="34"/>
      <c r="CU731" s="34"/>
      <c r="CV731" s="34"/>
      <c r="CW731" s="34"/>
    </row>
    <row r="732" spans="85:101" x14ac:dyDescent="0.35">
      <c r="CG732" s="34"/>
      <c r="CH732" s="34"/>
      <c r="CI732" s="34"/>
      <c r="CJ732" s="34"/>
      <c r="CK732" s="34"/>
      <c r="CL732" s="34"/>
      <c r="CM732" s="34"/>
      <c r="CN732" s="34"/>
      <c r="CO732" s="34"/>
      <c r="CP732" s="34"/>
      <c r="CQ732" s="34"/>
      <c r="CR732" s="34"/>
      <c r="CS732" s="34"/>
      <c r="CT732" s="34"/>
      <c r="CU732" s="34"/>
      <c r="CV732" s="34"/>
      <c r="CW732" s="34"/>
    </row>
    <row r="733" spans="85:101" x14ac:dyDescent="0.35">
      <c r="CG733" s="34"/>
      <c r="CH733" s="34"/>
      <c r="CI733" s="34"/>
      <c r="CJ733" s="34"/>
      <c r="CK733" s="34"/>
      <c r="CL733" s="34"/>
      <c r="CM733" s="34"/>
      <c r="CN733" s="34"/>
      <c r="CO733" s="34"/>
      <c r="CP733" s="34"/>
      <c r="CQ733" s="34"/>
      <c r="CR733" s="34"/>
      <c r="CS733" s="34"/>
      <c r="CT733" s="34"/>
      <c r="CU733" s="34"/>
      <c r="CV733" s="34"/>
      <c r="CW733" s="34"/>
    </row>
    <row r="734" spans="85:101" x14ac:dyDescent="0.35">
      <c r="CG734" s="34"/>
      <c r="CH734" s="34"/>
      <c r="CI734" s="34"/>
      <c r="CJ734" s="34"/>
      <c r="CK734" s="34"/>
      <c r="CL734" s="34"/>
      <c r="CM734" s="34"/>
      <c r="CN734" s="34"/>
      <c r="CO734" s="34"/>
      <c r="CP734" s="34"/>
      <c r="CQ734" s="34"/>
      <c r="CR734" s="34"/>
      <c r="CS734" s="34"/>
      <c r="CT734" s="34"/>
      <c r="CU734" s="34"/>
      <c r="CV734" s="34"/>
      <c r="CW734" s="34"/>
    </row>
    <row r="735" spans="85:101" x14ac:dyDescent="0.35">
      <c r="CG735" s="34"/>
      <c r="CH735" s="34"/>
      <c r="CI735" s="34"/>
      <c r="CJ735" s="34"/>
      <c r="CK735" s="34"/>
      <c r="CL735" s="34"/>
      <c r="CM735" s="34"/>
      <c r="CN735" s="34"/>
      <c r="CO735" s="34"/>
      <c r="CP735" s="34"/>
      <c r="CQ735" s="34"/>
      <c r="CR735" s="34"/>
      <c r="CS735" s="34"/>
      <c r="CT735" s="34"/>
      <c r="CU735" s="34"/>
      <c r="CV735" s="34"/>
      <c r="CW735" s="34"/>
    </row>
    <row r="736" spans="85:101" x14ac:dyDescent="0.35">
      <c r="CG736" s="34"/>
      <c r="CH736" s="34"/>
      <c r="CI736" s="34"/>
      <c r="CJ736" s="34"/>
      <c r="CK736" s="34"/>
      <c r="CL736" s="34"/>
      <c r="CM736" s="34"/>
      <c r="CN736" s="34"/>
      <c r="CO736" s="34"/>
      <c r="CP736" s="34"/>
      <c r="CQ736" s="34"/>
      <c r="CR736" s="34"/>
      <c r="CS736" s="34"/>
      <c r="CT736" s="34"/>
      <c r="CU736" s="34"/>
      <c r="CV736" s="34"/>
      <c r="CW736" s="34"/>
    </row>
    <row r="737" spans="85:101" x14ac:dyDescent="0.35">
      <c r="CG737" s="34"/>
      <c r="CH737" s="34"/>
      <c r="CI737" s="34"/>
      <c r="CJ737" s="34"/>
      <c r="CK737" s="34"/>
      <c r="CL737" s="34"/>
      <c r="CM737" s="34"/>
      <c r="CN737" s="34"/>
      <c r="CO737" s="34"/>
      <c r="CP737" s="34"/>
      <c r="CQ737" s="34"/>
      <c r="CR737" s="34"/>
      <c r="CS737" s="34"/>
      <c r="CT737" s="34"/>
      <c r="CU737" s="34"/>
      <c r="CV737" s="34"/>
      <c r="CW737" s="34"/>
    </row>
    <row r="738" spans="85:101" x14ac:dyDescent="0.35">
      <c r="CG738" s="34"/>
      <c r="CH738" s="34"/>
      <c r="CI738" s="34"/>
      <c r="CJ738" s="34"/>
      <c r="CK738" s="34"/>
      <c r="CL738" s="34"/>
      <c r="CM738" s="34"/>
      <c r="CN738" s="34"/>
      <c r="CO738" s="34"/>
      <c r="CP738" s="34"/>
      <c r="CQ738" s="34"/>
      <c r="CR738" s="34"/>
      <c r="CS738" s="34"/>
      <c r="CT738" s="34"/>
      <c r="CU738" s="34"/>
      <c r="CV738" s="34"/>
      <c r="CW738" s="34"/>
    </row>
    <row r="739" spans="85:101" x14ac:dyDescent="0.35">
      <c r="CG739" s="34"/>
      <c r="CH739" s="34"/>
      <c r="CI739" s="34"/>
      <c r="CJ739" s="34"/>
      <c r="CK739" s="34"/>
      <c r="CL739" s="34"/>
      <c r="CM739" s="34"/>
      <c r="CN739" s="34"/>
      <c r="CO739" s="34"/>
      <c r="CP739" s="34"/>
      <c r="CQ739" s="34"/>
      <c r="CR739" s="34"/>
      <c r="CS739" s="34"/>
      <c r="CT739" s="34"/>
      <c r="CU739" s="34"/>
      <c r="CV739" s="34"/>
      <c r="CW739" s="34"/>
    </row>
    <row r="740" spans="85:101" x14ac:dyDescent="0.35">
      <c r="CG740" s="34"/>
      <c r="CH740" s="34"/>
      <c r="CI740" s="34"/>
      <c r="CJ740" s="34"/>
      <c r="CK740" s="34"/>
      <c r="CL740" s="34"/>
      <c r="CM740" s="34"/>
      <c r="CN740" s="34"/>
      <c r="CO740" s="34"/>
      <c r="CP740" s="34"/>
      <c r="CQ740" s="34"/>
      <c r="CR740" s="34"/>
      <c r="CS740" s="34"/>
      <c r="CT740" s="34"/>
      <c r="CU740" s="34"/>
      <c r="CV740" s="34"/>
      <c r="CW740" s="34"/>
    </row>
    <row r="741" spans="85:101" x14ac:dyDescent="0.35">
      <c r="CG741" s="34"/>
      <c r="CH741" s="34"/>
      <c r="CI741" s="34"/>
      <c r="CJ741" s="34"/>
      <c r="CK741" s="34"/>
      <c r="CL741" s="34"/>
      <c r="CM741" s="34"/>
      <c r="CN741" s="34"/>
      <c r="CO741" s="34"/>
      <c r="CP741" s="34"/>
      <c r="CQ741" s="34"/>
      <c r="CR741" s="34"/>
      <c r="CS741" s="34"/>
      <c r="CT741" s="34"/>
      <c r="CU741" s="34"/>
      <c r="CV741" s="34"/>
      <c r="CW741" s="34"/>
    </row>
    <row r="742" spans="85:101" x14ac:dyDescent="0.35">
      <c r="CG742" s="34"/>
      <c r="CH742" s="34"/>
      <c r="CI742" s="34"/>
      <c r="CJ742" s="34"/>
      <c r="CK742" s="34"/>
      <c r="CL742" s="34"/>
      <c r="CM742" s="34"/>
      <c r="CN742" s="34"/>
      <c r="CO742" s="34"/>
      <c r="CP742" s="34"/>
      <c r="CQ742" s="34"/>
      <c r="CR742" s="34"/>
      <c r="CS742" s="34"/>
      <c r="CT742" s="34"/>
      <c r="CU742" s="34"/>
      <c r="CV742" s="34"/>
      <c r="CW742" s="34"/>
    </row>
    <row r="743" spans="85:101" x14ac:dyDescent="0.35">
      <c r="CG743" s="34"/>
      <c r="CH743" s="34"/>
      <c r="CI743" s="34"/>
      <c r="CJ743" s="34"/>
      <c r="CK743" s="34"/>
      <c r="CL743" s="34"/>
      <c r="CM743" s="34"/>
      <c r="CN743" s="34"/>
      <c r="CO743" s="34"/>
      <c r="CP743" s="34"/>
      <c r="CQ743" s="34"/>
      <c r="CR743" s="34"/>
      <c r="CS743" s="34"/>
      <c r="CT743" s="34"/>
      <c r="CU743" s="34"/>
      <c r="CV743" s="34"/>
      <c r="CW743" s="34"/>
    </row>
    <row r="744" spans="85:101" x14ac:dyDescent="0.35">
      <c r="CG744" s="34"/>
      <c r="CH744" s="34"/>
      <c r="CI744" s="34"/>
      <c r="CJ744" s="34"/>
      <c r="CK744" s="34"/>
      <c r="CL744" s="34"/>
      <c r="CM744" s="34"/>
      <c r="CN744" s="34"/>
      <c r="CO744" s="34"/>
      <c r="CP744" s="34"/>
      <c r="CQ744" s="34"/>
      <c r="CR744" s="34"/>
      <c r="CS744" s="34"/>
      <c r="CT744" s="34"/>
      <c r="CU744" s="34"/>
      <c r="CV744" s="34"/>
      <c r="CW744" s="34"/>
    </row>
    <row r="745" spans="85:101" x14ac:dyDescent="0.35">
      <c r="CG745" s="34"/>
      <c r="CH745" s="34"/>
      <c r="CI745" s="34"/>
      <c r="CJ745" s="34"/>
      <c r="CK745" s="34"/>
      <c r="CL745" s="34"/>
      <c r="CM745" s="34"/>
      <c r="CN745" s="34"/>
      <c r="CO745" s="34"/>
      <c r="CP745" s="34"/>
      <c r="CQ745" s="34"/>
      <c r="CR745" s="34"/>
      <c r="CS745" s="34"/>
      <c r="CT745" s="34"/>
      <c r="CU745" s="34"/>
      <c r="CV745" s="34"/>
      <c r="CW745" s="34"/>
    </row>
    <row r="746" spans="85:101" x14ac:dyDescent="0.35">
      <c r="CG746" s="34"/>
      <c r="CH746" s="34"/>
      <c r="CI746" s="34"/>
      <c r="CJ746" s="34"/>
      <c r="CK746" s="34"/>
      <c r="CL746" s="34"/>
      <c r="CM746" s="34"/>
      <c r="CN746" s="34"/>
      <c r="CO746" s="34"/>
      <c r="CP746" s="34"/>
      <c r="CQ746" s="34"/>
      <c r="CR746" s="34"/>
      <c r="CS746" s="34"/>
      <c r="CT746" s="34"/>
      <c r="CU746" s="34"/>
      <c r="CV746" s="34"/>
      <c r="CW746" s="34"/>
    </row>
    <row r="747" spans="85:101" x14ac:dyDescent="0.35">
      <c r="CG747" s="34"/>
      <c r="CH747" s="34"/>
      <c r="CI747" s="34"/>
      <c r="CJ747" s="34"/>
      <c r="CK747" s="34"/>
      <c r="CL747" s="34"/>
      <c r="CM747" s="34"/>
      <c r="CN747" s="34"/>
      <c r="CO747" s="34"/>
      <c r="CP747" s="34"/>
      <c r="CQ747" s="34"/>
      <c r="CR747" s="34"/>
      <c r="CS747" s="34"/>
      <c r="CT747" s="34"/>
      <c r="CU747" s="34"/>
      <c r="CV747" s="34"/>
      <c r="CW747" s="34"/>
    </row>
    <row r="748" spans="85:101" x14ac:dyDescent="0.35">
      <c r="CG748" s="34"/>
      <c r="CH748" s="34"/>
      <c r="CI748" s="34"/>
      <c r="CJ748" s="34"/>
      <c r="CK748" s="34"/>
      <c r="CL748" s="34"/>
      <c r="CM748" s="34"/>
      <c r="CN748" s="34"/>
      <c r="CO748" s="34"/>
      <c r="CP748" s="34"/>
      <c r="CQ748" s="34"/>
      <c r="CR748" s="34"/>
      <c r="CS748" s="34"/>
      <c r="CT748" s="34"/>
      <c r="CU748" s="34"/>
      <c r="CV748" s="34"/>
      <c r="CW748" s="34"/>
    </row>
    <row r="749" spans="85:101" x14ac:dyDescent="0.35">
      <c r="CG749" s="34"/>
      <c r="CH749" s="34"/>
      <c r="CI749" s="34"/>
      <c r="CJ749" s="34"/>
      <c r="CK749" s="34"/>
      <c r="CL749" s="34"/>
      <c r="CM749" s="34"/>
      <c r="CN749" s="34"/>
      <c r="CO749" s="34"/>
      <c r="CP749" s="34"/>
      <c r="CQ749" s="34"/>
      <c r="CR749" s="34"/>
      <c r="CS749" s="34"/>
      <c r="CT749" s="34"/>
      <c r="CU749" s="34"/>
      <c r="CV749" s="34"/>
      <c r="CW749" s="34"/>
    </row>
    <row r="750" spans="85:101" x14ac:dyDescent="0.35">
      <c r="CG750" s="34"/>
      <c r="CH750" s="34"/>
      <c r="CI750" s="34"/>
      <c r="CJ750" s="34"/>
      <c r="CK750" s="34"/>
      <c r="CL750" s="34"/>
      <c r="CM750" s="34"/>
      <c r="CN750" s="34"/>
      <c r="CO750" s="34"/>
      <c r="CP750" s="34"/>
      <c r="CQ750" s="34"/>
      <c r="CR750" s="34"/>
      <c r="CS750" s="34"/>
      <c r="CT750" s="34"/>
      <c r="CU750" s="34"/>
      <c r="CV750" s="34"/>
      <c r="CW750" s="34"/>
    </row>
    <row r="751" spans="85:101" x14ac:dyDescent="0.35">
      <c r="CG751" s="34"/>
      <c r="CH751" s="34"/>
      <c r="CI751" s="34"/>
      <c r="CJ751" s="34"/>
      <c r="CK751" s="34"/>
      <c r="CL751" s="34"/>
      <c r="CM751" s="34"/>
      <c r="CN751" s="34"/>
      <c r="CO751" s="34"/>
      <c r="CP751" s="34"/>
      <c r="CQ751" s="34"/>
      <c r="CR751" s="34"/>
      <c r="CS751" s="34"/>
      <c r="CT751" s="34"/>
      <c r="CU751" s="34"/>
      <c r="CV751" s="34"/>
      <c r="CW751" s="34"/>
    </row>
    <row r="752" spans="85:101" x14ac:dyDescent="0.35">
      <c r="CG752" s="34"/>
      <c r="CH752" s="34"/>
      <c r="CI752" s="34"/>
      <c r="CJ752" s="34"/>
      <c r="CK752" s="34"/>
      <c r="CL752" s="34"/>
      <c r="CM752" s="34"/>
      <c r="CN752" s="34"/>
      <c r="CO752" s="34"/>
      <c r="CP752" s="34"/>
      <c r="CQ752" s="34"/>
      <c r="CR752" s="34"/>
      <c r="CS752" s="34"/>
      <c r="CT752" s="34"/>
      <c r="CU752" s="34"/>
      <c r="CV752" s="34"/>
      <c r="CW752" s="34"/>
    </row>
    <row r="753" spans="85:101" x14ac:dyDescent="0.35">
      <c r="CG753" s="34"/>
      <c r="CH753" s="34"/>
      <c r="CI753" s="34"/>
      <c r="CJ753" s="34"/>
      <c r="CK753" s="34"/>
      <c r="CL753" s="34"/>
      <c r="CM753" s="34"/>
      <c r="CN753" s="34"/>
      <c r="CO753" s="34"/>
      <c r="CP753" s="34"/>
      <c r="CQ753" s="34"/>
      <c r="CR753" s="34"/>
      <c r="CS753" s="34"/>
      <c r="CT753" s="34"/>
      <c r="CU753" s="34"/>
      <c r="CV753" s="34"/>
      <c r="CW753" s="34"/>
    </row>
    <row r="754" spans="85:101" x14ac:dyDescent="0.35">
      <c r="CG754" s="34"/>
      <c r="CH754" s="34"/>
      <c r="CI754" s="34"/>
      <c r="CJ754" s="34"/>
      <c r="CK754" s="34"/>
      <c r="CL754" s="34"/>
      <c r="CM754" s="34"/>
      <c r="CN754" s="34"/>
      <c r="CO754" s="34"/>
      <c r="CP754" s="34"/>
      <c r="CQ754" s="34"/>
      <c r="CR754" s="34"/>
      <c r="CS754" s="34"/>
      <c r="CT754" s="34"/>
      <c r="CU754" s="34"/>
      <c r="CV754" s="34"/>
      <c r="CW754" s="34"/>
    </row>
    <row r="755" spans="85:101" x14ac:dyDescent="0.35">
      <c r="CG755" s="34"/>
      <c r="CH755" s="34"/>
      <c r="CI755" s="34"/>
      <c r="CJ755" s="34"/>
      <c r="CK755" s="34"/>
      <c r="CL755" s="34"/>
      <c r="CM755" s="34"/>
      <c r="CN755" s="34"/>
      <c r="CO755" s="34"/>
      <c r="CP755" s="34"/>
      <c r="CQ755" s="34"/>
      <c r="CR755" s="34"/>
      <c r="CS755" s="34"/>
      <c r="CT755" s="34"/>
      <c r="CU755" s="34"/>
      <c r="CV755" s="34"/>
      <c r="CW755" s="34"/>
    </row>
    <row r="756" spans="85:101" x14ac:dyDescent="0.35">
      <c r="CG756" s="34"/>
      <c r="CH756" s="34"/>
      <c r="CI756" s="34"/>
      <c r="CJ756" s="34"/>
      <c r="CK756" s="34"/>
      <c r="CL756" s="34"/>
      <c r="CM756" s="34"/>
      <c r="CN756" s="34"/>
      <c r="CO756" s="34"/>
      <c r="CP756" s="34"/>
      <c r="CQ756" s="34"/>
      <c r="CR756" s="34"/>
      <c r="CS756" s="34"/>
      <c r="CT756" s="34"/>
      <c r="CU756" s="34"/>
      <c r="CV756" s="34"/>
      <c r="CW756" s="34"/>
    </row>
    <row r="757" spans="85:101" x14ac:dyDescent="0.35">
      <c r="CG757" s="34"/>
      <c r="CH757" s="34"/>
      <c r="CI757" s="34"/>
      <c r="CJ757" s="34"/>
      <c r="CK757" s="34"/>
      <c r="CL757" s="34"/>
      <c r="CM757" s="34"/>
      <c r="CN757" s="34"/>
      <c r="CO757" s="34"/>
      <c r="CP757" s="34"/>
      <c r="CQ757" s="34"/>
      <c r="CR757" s="34"/>
      <c r="CS757" s="34"/>
      <c r="CT757" s="34"/>
      <c r="CU757" s="34"/>
      <c r="CV757" s="34"/>
      <c r="CW757" s="34"/>
    </row>
    <row r="758" spans="85:101" x14ac:dyDescent="0.35">
      <c r="CG758" s="34"/>
      <c r="CH758" s="34"/>
      <c r="CI758" s="34"/>
      <c r="CJ758" s="34"/>
      <c r="CK758" s="34"/>
      <c r="CL758" s="34"/>
      <c r="CM758" s="34"/>
      <c r="CN758" s="34"/>
      <c r="CO758" s="34"/>
      <c r="CP758" s="34"/>
      <c r="CQ758" s="34"/>
      <c r="CR758" s="34"/>
      <c r="CS758" s="34"/>
      <c r="CT758" s="34"/>
      <c r="CU758" s="34"/>
      <c r="CV758" s="34"/>
      <c r="CW758" s="34"/>
    </row>
    <row r="759" spans="85:101" x14ac:dyDescent="0.35">
      <c r="CG759" s="34"/>
      <c r="CH759" s="34"/>
      <c r="CI759" s="34"/>
      <c r="CJ759" s="34"/>
      <c r="CK759" s="34"/>
      <c r="CL759" s="34"/>
      <c r="CM759" s="34"/>
      <c r="CN759" s="34"/>
      <c r="CO759" s="34"/>
      <c r="CP759" s="34"/>
      <c r="CQ759" s="34"/>
      <c r="CR759" s="34"/>
      <c r="CS759" s="34"/>
      <c r="CT759" s="34"/>
      <c r="CU759" s="34"/>
      <c r="CV759" s="34"/>
      <c r="CW759" s="34"/>
    </row>
    <row r="760" spans="85:101" x14ac:dyDescent="0.35">
      <c r="CG760" s="34"/>
      <c r="CH760" s="34"/>
      <c r="CI760" s="34"/>
      <c r="CJ760" s="34"/>
      <c r="CK760" s="34"/>
      <c r="CL760" s="34"/>
      <c r="CM760" s="34"/>
      <c r="CN760" s="34"/>
      <c r="CO760" s="34"/>
      <c r="CP760" s="34"/>
      <c r="CQ760" s="34"/>
      <c r="CR760" s="34"/>
      <c r="CS760" s="34"/>
      <c r="CT760" s="34"/>
      <c r="CU760" s="34"/>
      <c r="CV760" s="34"/>
      <c r="CW760" s="34"/>
    </row>
    <row r="761" spans="85:101" x14ac:dyDescent="0.35">
      <c r="CG761" s="34"/>
      <c r="CH761" s="34"/>
      <c r="CI761" s="34"/>
      <c r="CJ761" s="34"/>
      <c r="CK761" s="34"/>
      <c r="CL761" s="34"/>
      <c r="CM761" s="34"/>
      <c r="CN761" s="34"/>
      <c r="CO761" s="34"/>
      <c r="CP761" s="34"/>
      <c r="CQ761" s="34"/>
      <c r="CR761" s="34"/>
      <c r="CS761" s="34"/>
      <c r="CT761" s="34"/>
      <c r="CU761" s="34"/>
      <c r="CV761" s="34"/>
      <c r="CW761" s="34"/>
    </row>
    <row r="762" spans="85:101" x14ac:dyDescent="0.35">
      <c r="CG762" s="34"/>
      <c r="CH762" s="34"/>
      <c r="CI762" s="34"/>
      <c r="CJ762" s="34"/>
      <c r="CK762" s="34"/>
      <c r="CL762" s="34"/>
      <c r="CM762" s="34"/>
      <c r="CN762" s="34"/>
      <c r="CO762" s="34"/>
      <c r="CP762" s="34"/>
      <c r="CQ762" s="34"/>
      <c r="CR762" s="34"/>
      <c r="CS762" s="34"/>
      <c r="CT762" s="34"/>
      <c r="CU762" s="34"/>
      <c r="CV762" s="34"/>
      <c r="CW762" s="34"/>
    </row>
    <row r="763" spans="85:101" x14ac:dyDescent="0.35">
      <c r="CG763" s="34"/>
      <c r="CH763" s="34"/>
      <c r="CI763" s="34"/>
      <c r="CJ763" s="34"/>
      <c r="CK763" s="34"/>
      <c r="CL763" s="34"/>
      <c r="CM763" s="34"/>
      <c r="CN763" s="34"/>
      <c r="CO763" s="34"/>
      <c r="CP763" s="34"/>
      <c r="CQ763" s="34"/>
      <c r="CR763" s="34"/>
      <c r="CS763" s="34"/>
      <c r="CT763" s="34"/>
      <c r="CU763" s="34"/>
      <c r="CV763" s="34"/>
      <c r="CW763" s="34"/>
    </row>
    <row r="764" spans="85:101" x14ac:dyDescent="0.35">
      <c r="CG764" s="34"/>
      <c r="CH764" s="34"/>
      <c r="CI764" s="34"/>
      <c r="CJ764" s="34"/>
      <c r="CK764" s="34"/>
      <c r="CL764" s="34"/>
      <c r="CM764" s="34"/>
      <c r="CN764" s="34"/>
      <c r="CO764" s="34"/>
      <c r="CP764" s="34"/>
      <c r="CQ764" s="34"/>
      <c r="CR764" s="34"/>
      <c r="CS764" s="34"/>
      <c r="CT764" s="34"/>
      <c r="CU764" s="34"/>
      <c r="CV764" s="34"/>
      <c r="CW764" s="34"/>
    </row>
    <row r="765" spans="85:101" x14ac:dyDescent="0.35">
      <c r="CG765" s="34"/>
      <c r="CH765" s="34"/>
      <c r="CI765" s="34"/>
      <c r="CJ765" s="34"/>
      <c r="CK765" s="34"/>
      <c r="CL765" s="34"/>
      <c r="CM765" s="34"/>
      <c r="CN765" s="34"/>
      <c r="CO765" s="34"/>
      <c r="CP765" s="34"/>
      <c r="CQ765" s="34"/>
      <c r="CR765" s="34"/>
      <c r="CS765" s="34"/>
      <c r="CT765" s="34"/>
      <c r="CU765" s="34"/>
      <c r="CV765" s="34"/>
      <c r="CW765" s="34"/>
    </row>
    <row r="766" spans="85:101" x14ac:dyDescent="0.35">
      <c r="CG766" s="34"/>
      <c r="CH766" s="34"/>
      <c r="CI766" s="34"/>
      <c r="CJ766" s="34"/>
      <c r="CK766" s="34"/>
      <c r="CL766" s="34"/>
      <c r="CM766" s="34"/>
      <c r="CN766" s="34"/>
      <c r="CO766" s="34"/>
      <c r="CP766" s="34"/>
      <c r="CQ766" s="34"/>
      <c r="CR766" s="34"/>
      <c r="CS766" s="34"/>
      <c r="CT766" s="34"/>
      <c r="CU766" s="34"/>
      <c r="CV766" s="34"/>
      <c r="CW766" s="34"/>
    </row>
    <row r="767" spans="85:101" x14ac:dyDescent="0.35">
      <c r="CG767" s="34"/>
      <c r="CH767" s="34"/>
      <c r="CI767" s="34"/>
      <c r="CJ767" s="34"/>
      <c r="CK767" s="34"/>
      <c r="CL767" s="34"/>
      <c r="CM767" s="34"/>
      <c r="CN767" s="34"/>
      <c r="CO767" s="34"/>
      <c r="CP767" s="34"/>
      <c r="CQ767" s="34"/>
      <c r="CR767" s="34"/>
      <c r="CS767" s="34"/>
      <c r="CT767" s="34"/>
      <c r="CU767" s="34"/>
      <c r="CV767" s="34"/>
      <c r="CW767" s="34"/>
    </row>
    <row r="768" spans="85:101" x14ac:dyDescent="0.35">
      <c r="CG768" s="34"/>
      <c r="CH768" s="34"/>
      <c r="CI768" s="34"/>
      <c r="CJ768" s="34"/>
      <c r="CK768" s="34"/>
      <c r="CL768" s="34"/>
      <c r="CM768" s="34"/>
      <c r="CN768" s="34"/>
      <c r="CO768" s="34"/>
      <c r="CP768" s="34"/>
      <c r="CQ768" s="34"/>
      <c r="CR768" s="34"/>
      <c r="CS768" s="34"/>
      <c r="CT768" s="34"/>
      <c r="CU768" s="34"/>
      <c r="CV768" s="34"/>
      <c r="CW768" s="34"/>
    </row>
    <row r="769" spans="85:101" x14ac:dyDescent="0.35">
      <c r="CG769" s="34"/>
      <c r="CH769" s="34"/>
      <c r="CI769" s="34"/>
      <c r="CJ769" s="34"/>
      <c r="CK769" s="34"/>
      <c r="CL769" s="34"/>
      <c r="CM769" s="34"/>
      <c r="CN769" s="34"/>
      <c r="CO769" s="34"/>
      <c r="CP769" s="34"/>
      <c r="CQ769" s="34"/>
      <c r="CR769" s="34"/>
      <c r="CS769" s="34"/>
      <c r="CT769" s="34"/>
      <c r="CU769" s="34"/>
      <c r="CV769" s="34"/>
      <c r="CW769" s="34"/>
    </row>
    <row r="770" spans="85:101" x14ac:dyDescent="0.35">
      <c r="CG770" s="34"/>
      <c r="CH770" s="34"/>
      <c r="CI770" s="34"/>
      <c r="CJ770" s="34"/>
      <c r="CK770" s="34"/>
      <c r="CL770" s="34"/>
      <c r="CM770" s="34"/>
      <c r="CN770" s="34"/>
      <c r="CO770" s="34"/>
      <c r="CP770" s="34"/>
      <c r="CQ770" s="34"/>
      <c r="CR770" s="34"/>
      <c r="CS770" s="34"/>
      <c r="CT770" s="34"/>
      <c r="CU770" s="34"/>
      <c r="CV770" s="34"/>
      <c r="CW770" s="34"/>
    </row>
    <row r="771" spans="85:101" x14ac:dyDescent="0.35">
      <c r="CG771" s="34"/>
      <c r="CH771" s="34"/>
      <c r="CI771" s="34"/>
      <c r="CJ771" s="34"/>
      <c r="CK771" s="34"/>
      <c r="CL771" s="34"/>
      <c r="CM771" s="34"/>
      <c r="CN771" s="34"/>
      <c r="CO771" s="34"/>
      <c r="CP771" s="34"/>
      <c r="CQ771" s="34"/>
      <c r="CR771" s="34"/>
      <c r="CS771" s="34"/>
      <c r="CT771" s="34"/>
      <c r="CU771" s="34"/>
      <c r="CV771" s="34"/>
      <c r="CW771" s="34"/>
    </row>
    <row r="772" spans="85:101" x14ac:dyDescent="0.35">
      <c r="CG772" s="34"/>
      <c r="CH772" s="34"/>
      <c r="CI772" s="34"/>
      <c r="CJ772" s="34"/>
      <c r="CK772" s="34"/>
      <c r="CL772" s="34"/>
      <c r="CM772" s="34"/>
      <c r="CN772" s="34"/>
      <c r="CO772" s="34"/>
      <c r="CP772" s="34"/>
      <c r="CQ772" s="34"/>
      <c r="CR772" s="34"/>
      <c r="CS772" s="34"/>
      <c r="CT772" s="34"/>
      <c r="CU772" s="34"/>
      <c r="CV772" s="34"/>
      <c r="CW772" s="34"/>
    </row>
    <row r="773" spans="85:101" x14ac:dyDescent="0.35">
      <c r="CG773" s="34"/>
      <c r="CH773" s="34"/>
      <c r="CI773" s="34"/>
      <c r="CJ773" s="34"/>
      <c r="CK773" s="34"/>
      <c r="CL773" s="34"/>
      <c r="CM773" s="34"/>
      <c r="CN773" s="34"/>
      <c r="CO773" s="34"/>
      <c r="CP773" s="34"/>
      <c r="CQ773" s="34"/>
      <c r="CR773" s="34"/>
      <c r="CS773" s="34"/>
      <c r="CT773" s="34"/>
      <c r="CU773" s="34"/>
      <c r="CV773" s="34"/>
      <c r="CW773" s="34"/>
    </row>
    <row r="774" spans="85:101" x14ac:dyDescent="0.35">
      <c r="CG774" s="34"/>
      <c r="CH774" s="34"/>
      <c r="CI774" s="34"/>
      <c r="CJ774" s="34"/>
      <c r="CK774" s="34"/>
      <c r="CL774" s="34"/>
      <c r="CM774" s="34"/>
      <c r="CN774" s="34"/>
      <c r="CO774" s="34"/>
      <c r="CP774" s="34"/>
      <c r="CQ774" s="34"/>
      <c r="CR774" s="34"/>
      <c r="CS774" s="34"/>
      <c r="CT774" s="34"/>
      <c r="CU774" s="34"/>
      <c r="CV774" s="34"/>
      <c r="CW774" s="34"/>
    </row>
    <row r="775" spans="85:101" x14ac:dyDescent="0.35">
      <c r="CG775" s="34"/>
      <c r="CH775" s="34"/>
      <c r="CI775" s="34"/>
      <c r="CJ775" s="34"/>
      <c r="CK775" s="34"/>
      <c r="CL775" s="34"/>
      <c r="CM775" s="34"/>
      <c r="CN775" s="34"/>
      <c r="CO775" s="34"/>
      <c r="CP775" s="34"/>
      <c r="CQ775" s="34"/>
      <c r="CR775" s="34"/>
      <c r="CS775" s="34"/>
      <c r="CT775" s="34"/>
      <c r="CU775" s="34"/>
      <c r="CV775" s="34"/>
      <c r="CW775" s="34"/>
    </row>
    <row r="776" spans="85:101" x14ac:dyDescent="0.35">
      <c r="CG776" s="34"/>
      <c r="CH776" s="34"/>
      <c r="CI776" s="34"/>
      <c r="CJ776" s="34"/>
      <c r="CK776" s="34"/>
      <c r="CL776" s="34"/>
      <c r="CM776" s="34"/>
      <c r="CN776" s="34"/>
      <c r="CO776" s="34"/>
      <c r="CP776" s="34"/>
      <c r="CQ776" s="34"/>
      <c r="CR776" s="34"/>
      <c r="CS776" s="34"/>
      <c r="CT776" s="34"/>
      <c r="CU776" s="34"/>
      <c r="CV776" s="34"/>
      <c r="CW776" s="34"/>
    </row>
    <row r="777" spans="85:101" x14ac:dyDescent="0.35">
      <c r="CG777" s="34"/>
      <c r="CH777" s="34"/>
      <c r="CI777" s="34"/>
      <c r="CJ777" s="34"/>
      <c r="CK777" s="34"/>
      <c r="CL777" s="34"/>
      <c r="CM777" s="34"/>
      <c r="CN777" s="34"/>
      <c r="CO777" s="34"/>
      <c r="CP777" s="34"/>
      <c r="CQ777" s="34"/>
      <c r="CR777" s="34"/>
      <c r="CS777" s="34"/>
      <c r="CT777" s="34"/>
      <c r="CU777" s="34"/>
      <c r="CV777" s="34"/>
      <c r="CW777" s="34"/>
    </row>
    <row r="778" spans="85:101" x14ac:dyDescent="0.35">
      <c r="CG778" s="34"/>
      <c r="CH778" s="34"/>
      <c r="CI778" s="34"/>
      <c r="CJ778" s="34"/>
      <c r="CK778" s="34"/>
      <c r="CL778" s="34"/>
      <c r="CM778" s="34"/>
      <c r="CN778" s="34"/>
      <c r="CO778" s="34"/>
      <c r="CP778" s="34"/>
      <c r="CQ778" s="34"/>
      <c r="CR778" s="34"/>
      <c r="CS778" s="34"/>
      <c r="CT778" s="34"/>
      <c r="CU778" s="34"/>
      <c r="CV778" s="34"/>
      <c r="CW778" s="34"/>
    </row>
    <row r="779" spans="85:101" x14ac:dyDescent="0.35">
      <c r="CG779" s="34"/>
      <c r="CH779" s="34"/>
      <c r="CI779" s="34"/>
      <c r="CJ779" s="34"/>
      <c r="CK779" s="34"/>
      <c r="CL779" s="34"/>
      <c r="CM779" s="34"/>
      <c r="CN779" s="34"/>
      <c r="CO779" s="34"/>
      <c r="CP779" s="34"/>
      <c r="CQ779" s="34"/>
      <c r="CR779" s="34"/>
      <c r="CS779" s="34"/>
      <c r="CT779" s="34"/>
      <c r="CU779" s="34"/>
      <c r="CV779" s="34"/>
      <c r="CW779" s="34"/>
    </row>
    <row r="780" spans="85:101" x14ac:dyDescent="0.35">
      <c r="CG780" s="34"/>
      <c r="CH780" s="34"/>
      <c r="CI780" s="34"/>
      <c r="CJ780" s="34"/>
      <c r="CK780" s="34"/>
      <c r="CL780" s="34"/>
      <c r="CM780" s="34"/>
      <c r="CN780" s="34"/>
      <c r="CO780" s="34"/>
      <c r="CP780" s="34"/>
      <c r="CQ780" s="34"/>
      <c r="CR780" s="34"/>
      <c r="CS780" s="34"/>
      <c r="CT780" s="34"/>
      <c r="CU780" s="34"/>
      <c r="CV780" s="34"/>
      <c r="CW780" s="34"/>
    </row>
    <row r="781" spans="85:101" x14ac:dyDescent="0.35">
      <c r="CG781" s="34"/>
      <c r="CH781" s="34"/>
      <c r="CI781" s="34"/>
      <c r="CJ781" s="34"/>
      <c r="CK781" s="34"/>
      <c r="CL781" s="34"/>
      <c r="CM781" s="34"/>
      <c r="CN781" s="34"/>
      <c r="CO781" s="34"/>
      <c r="CP781" s="34"/>
      <c r="CQ781" s="34"/>
      <c r="CR781" s="34"/>
      <c r="CS781" s="34"/>
      <c r="CT781" s="34"/>
      <c r="CU781" s="34"/>
      <c r="CV781" s="34"/>
      <c r="CW781" s="34"/>
    </row>
    <row r="782" spans="85:101" x14ac:dyDescent="0.35">
      <c r="CG782" s="34"/>
      <c r="CH782" s="34"/>
      <c r="CI782" s="34"/>
      <c r="CJ782" s="34"/>
      <c r="CK782" s="34"/>
      <c r="CL782" s="34"/>
      <c r="CM782" s="34"/>
      <c r="CN782" s="34"/>
      <c r="CO782" s="34"/>
      <c r="CP782" s="34"/>
      <c r="CQ782" s="34"/>
      <c r="CR782" s="34"/>
      <c r="CS782" s="34"/>
      <c r="CT782" s="34"/>
      <c r="CU782" s="34"/>
      <c r="CV782" s="34"/>
      <c r="CW782" s="34"/>
    </row>
    <row r="783" spans="85:101" x14ac:dyDescent="0.35">
      <c r="CG783" s="34"/>
      <c r="CH783" s="34"/>
      <c r="CI783" s="34"/>
      <c r="CJ783" s="34"/>
      <c r="CK783" s="34"/>
      <c r="CL783" s="34"/>
      <c r="CM783" s="34"/>
      <c r="CN783" s="34"/>
      <c r="CO783" s="34"/>
      <c r="CP783" s="34"/>
      <c r="CQ783" s="34"/>
      <c r="CR783" s="34"/>
      <c r="CS783" s="34"/>
      <c r="CT783" s="34"/>
      <c r="CU783" s="34"/>
      <c r="CV783" s="34"/>
      <c r="CW783" s="34"/>
    </row>
    <row r="784" spans="85:101" x14ac:dyDescent="0.35">
      <c r="CG784" s="34"/>
      <c r="CH784" s="34"/>
      <c r="CI784" s="34"/>
      <c r="CJ784" s="34"/>
      <c r="CK784" s="34"/>
      <c r="CL784" s="34"/>
      <c r="CM784" s="34"/>
      <c r="CN784" s="34"/>
      <c r="CO784" s="34"/>
      <c r="CP784" s="34"/>
      <c r="CQ784" s="34"/>
      <c r="CR784" s="34"/>
      <c r="CS784" s="34"/>
      <c r="CT784" s="34"/>
      <c r="CU784" s="34"/>
      <c r="CV784" s="34"/>
      <c r="CW784" s="34"/>
    </row>
    <row r="785" spans="85:101" x14ac:dyDescent="0.35">
      <c r="CG785" s="34"/>
      <c r="CH785" s="34"/>
      <c r="CI785" s="34"/>
      <c r="CJ785" s="34"/>
      <c r="CK785" s="34"/>
      <c r="CL785" s="34"/>
      <c r="CM785" s="34"/>
      <c r="CN785" s="34"/>
      <c r="CO785" s="34"/>
      <c r="CP785" s="34"/>
      <c r="CQ785" s="34"/>
      <c r="CR785" s="34"/>
      <c r="CS785" s="34"/>
      <c r="CT785" s="34"/>
      <c r="CU785" s="34"/>
      <c r="CV785" s="34"/>
      <c r="CW785" s="34"/>
    </row>
    <row r="786" spans="85:101" x14ac:dyDescent="0.35">
      <c r="CG786" s="34"/>
      <c r="CH786" s="34"/>
      <c r="CI786" s="34"/>
      <c r="CJ786" s="34"/>
      <c r="CK786" s="34"/>
      <c r="CL786" s="34"/>
      <c r="CM786" s="34"/>
      <c r="CN786" s="34"/>
      <c r="CO786" s="34"/>
      <c r="CP786" s="34"/>
      <c r="CQ786" s="34"/>
      <c r="CR786" s="34"/>
      <c r="CS786" s="34"/>
      <c r="CT786" s="34"/>
      <c r="CU786" s="34"/>
      <c r="CV786" s="34"/>
      <c r="CW786" s="34"/>
    </row>
    <row r="787" spans="85:101" x14ac:dyDescent="0.35">
      <c r="CG787" s="34"/>
      <c r="CH787" s="34"/>
      <c r="CI787" s="34"/>
      <c r="CJ787" s="34"/>
      <c r="CK787" s="34"/>
      <c r="CL787" s="34"/>
      <c r="CM787" s="34"/>
      <c r="CN787" s="34"/>
      <c r="CO787" s="34"/>
      <c r="CP787" s="34"/>
      <c r="CQ787" s="34"/>
      <c r="CR787" s="34"/>
      <c r="CS787" s="34"/>
      <c r="CT787" s="34"/>
      <c r="CU787" s="34"/>
      <c r="CV787" s="34"/>
      <c r="CW787" s="34"/>
    </row>
    <row r="788" spans="85:101" x14ac:dyDescent="0.35">
      <c r="CG788" s="34"/>
      <c r="CH788" s="34"/>
      <c r="CI788" s="34"/>
      <c r="CJ788" s="34"/>
      <c r="CK788" s="34"/>
      <c r="CL788" s="34"/>
      <c r="CM788" s="34"/>
      <c r="CN788" s="34"/>
      <c r="CO788" s="34"/>
      <c r="CP788" s="34"/>
      <c r="CQ788" s="34"/>
      <c r="CR788" s="34"/>
      <c r="CS788" s="34"/>
      <c r="CT788" s="34"/>
      <c r="CU788" s="34"/>
      <c r="CV788" s="34"/>
      <c r="CW788" s="34"/>
    </row>
    <row r="789" spans="85:101" x14ac:dyDescent="0.35">
      <c r="CG789" s="34"/>
      <c r="CH789" s="34"/>
      <c r="CI789" s="34"/>
      <c r="CJ789" s="34"/>
      <c r="CK789" s="34"/>
      <c r="CL789" s="34"/>
      <c r="CM789" s="34"/>
      <c r="CN789" s="34"/>
      <c r="CO789" s="34"/>
      <c r="CP789" s="34"/>
      <c r="CQ789" s="34"/>
      <c r="CR789" s="34"/>
      <c r="CS789" s="34"/>
      <c r="CT789" s="34"/>
      <c r="CU789" s="34"/>
      <c r="CV789" s="34"/>
      <c r="CW789" s="34"/>
    </row>
    <row r="790" spans="85:101" x14ac:dyDescent="0.35">
      <c r="CG790" s="34"/>
      <c r="CH790" s="34"/>
      <c r="CI790" s="34"/>
      <c r="CJ790" s="34"/>
      <c r="CK790" s="34"/>
      <c r="CL790" s="34"/>
      <c r="CM790" s="34"/>
      <c r="CN790" s="34"/>
      <c r="CO790" s="34"/>
      <c r="CP790" s="34"/>
      <c r="CQ790" s="34"/>
      <c r="CR790" s="34"/>
      <c r="CS790" s="34"/>
      <c r="CT790" s="34"/>
      <c r="CU790" s="34"/>
      <c r="CV790" s="34"/>
      <c r="CW790" s="34"/>
    </row>
    <row r="791" spans="85:101" x14ac:dyDescent="0.35">
      <c r="CG791" s="34"/>
      <c r="CH791" s="34"/>
      <c r="CI791" s="34"/>
      <c r="CJ791" s="34"/>
      <c r="CK791" s="34"/>
      <c r="CL791" s="34"/>
      <c r="CM791" s="34"/>
      <c r="CN791" s="34"/>
      <c r="CO791" s="34"/>
      <c r="CP791" s="34"/>
      <c r="CQ791" s="34"/>
      <c r="CR791" s="34"/>
      <c r="CS791" s="34"/>
      <c r="CT791" s="34"/>
      <c r="CU791" s="34"/>
      <c r="CV791" s="34"/>
      <c r="CW791" s="34"/>
    </row>
    <row r="792" spans="85:101" x14ac:dyDescent="0.35">
      <c r="CG792" s="34"/>
      <c r="CH792" s="34"/>
      <c r="CI792" s="34"/>
      <c r="CJ792" s="34"/>
      <c r="CK792" s="34"/>
      <c r="CL792" s="34"/>
      <c r="CM792" s="34"/>
      <c r="CN792" s="34"/>
      <c r="CO792" s="34"/>
      <c r="CP792" s="34"/>
      <c r="CQ792" s="34"/>
      <c r="CR792" s="34"/>
      <c r="CS792" s="34"/>
      <c r="CT792" s="34"/>
      <c r="CU792" s="34"/>
      <c r="CV792" s="34"/>
      <c r="CW792" s="34"/>
    </row>
    <row r="793" spans="85:101" x14ac:dyDescent="0.35">
      <c r="CG793" s="34"/>
      <c r="CH793" s="34"/>
      <c r="CI793" s="34"/>
      <c r="CJ793" s="34"/>
      <c r="CK793" s="34"/>
      <c r="CL793" s="34"/>
      <c r="CM793" s="34"/>
      <c r="CN793" s="34"/>
      <c r="CO793" s="34"/>
      <c r="CP793" s="34"/>
      <c r="CQ793" s="34"/>
      <c r="CR793" s="34"/>
      <c r="CS793" s="34"/>
      <c r="CT793" s="34"/>
      <c r="CU793" s="34"/>
      <c r="CV793" s="34"/>
      <c r="CW793" s="34"/>
    </row>
    <row r="794" spans="85:101" x14ac:dyDescent="0.35">
      <c r="CG794" s="34"/>
      <c r="CH794" s="34"/>
      <c r="CI794" s="34"/>
      <c r="CJ794" s="34"/>
      <c r="CK794" s="34"/>
      <c r="CL794" s="34"/>
      <c r="CM794" s="34"/>
      <c r="CN794" s="34"/>
      <c r="CO794" s="34"/>
      <c r="CP794" s="34"/>
      <c r="CQ794" s="34"/>
      <c r="CR794" s="34"/>
      <c r="CS794" s="34"/>
      <c r="CT794" s="34"/>
      <c r="CU794" s="34"/>
      <c r="CV794" s="34"/>
      <c r="CW794" s="34"/>
    </row>
    <row r="795" spans="85:101" x14ac:dyDescent="0.35">
      <c r="CG795" s="34"/>
      <c r="CH795" s="34"/>
      <c r="CI795" s="34"/>
      <c r="CJ795" s="34"/>
      <c r="CK795" s="34"/>
      <c r="CL795" s="34"/>
      <c r="CM795" s="34"/>
      <c r="CN795" s="34"/>
      <c r="CO795" s="34"/>
      <c r="CP795" s="34"/>
      <c r="CQ795" s="34"/>
      <c r="CR795" s="34"/>
      <c r="CS795" s="34"/>
      <c r="CT795" s="34"/>
      <c r="CU795" s="34"/>
      <c r="CV795" s="34"/>
      <c r="CW795" s="34"/>
    </row>
    <row r="796" spans="85:101" x14ac:dyDescent="0.35">
      <c r="CG796" s="34"/>
      <c r="CH796" s="34"/>
      <c r="CI796" s="34"/>
      <c r="CJ796" s="34"/>
      <c r="CK796" s="34"/>
      <c r="CL796" s="34"/>
      <c r="CM796" s="34"/>
      <c r="CN796" s="34"/>
      <c r="CO796" s="34"/>
      <c r="CP796" s="34"/>
      <c r="CQ796" s="34"/>
      <c r="CR796" s="34"/>
      <c r="CS796" s="34"/>
      <c r="CT796" s="34"/>
      <c r="CU796" s="34"/>
      <c r="CV796" s="34"/>
      <c r="CW796" s="34"/>
    </row>
    <row r="797" spans="85:101" x14ac:dyDescent="0.35">
      <c r="CG797" s="34"/>
      <c r="CH797" s="34"/>
      <c r="CI797" s="34"/>
      <c r="CJ797" s="34"/>
      <c r="CK797" s="34"/>
      <c r="CL797" s="34"/>
      <c r="CM797" s="34"/>
      <c r="CN797" s="34"/>
      <c r="CO797" s="34"/>
      <c r="CP797" s="34"/>
      <c r="CQ797" s="34"/>
      <c r="CR797" s="34"/>
      <c r="CS797" s="34"/>
      <c r="CT797" s="34"/>
      <c r="CU797" s="34"/>
      <c r="CV797" s="34"/>
      <c r="CW797" s="34"/>
    </row>
    <row r="798" spans="85:101" x14ac:dyDescent="0.35">
      <c r="CG798" s="34"/>
      <c r="CH798" s="34"/>
      <c r="CI798" s="34"/>
      <c r="CJ798" s="34"/>
      <c r="CK798" s="34"/>
      <c r="CL798" s="34"/>
      <c r="CM798" s="34"/>
      <c r="CN798" s="34"/>
      <c r="CO798" s="34"/>
      <c r="CP798" s="34"/>
      <c r="CQ798" s="34"/>
      <c r="CR798" s="34"/>
      <c r="CS798" s="34"/>
      <c r="CT798" s="34"/>
      <c r="CU798" s="34"/>
      <c r="CV798" s="34"/>
      <c r="CW798" s="34"/>
    </row>
    <row r="799" spans="85:101" x14ac:dyDescent="0.35">
      <c r="CG799" s="34"/>
      <c r="CH799" s="34"/>
      <c r="CI799" s="34"/>
      <c r="CJ799" s="34"/>
      <c r="CK799" s="34"/>
      <c r="CL799" s="34"/>
      <c r="CM799" s="34"/>
      <c r="CN799" s="34"/>
      <c r="CO799" s="34"/>
      <c r="CP799" s="34"/>
      <c r="CQ799" s="34"/>
      <c r="CR799" s="34"/>
      <c r="CS799" s="34"/>
      <c r="CT799" s="34"/>
      <c r="CU799" s="34"/>
      <c r="CV799" s="34"/>
      <c r="CW799" s="34"/>
    </row>
    <row r="800" spans="85:101" x14ac:dyDescent="0.35">
      <c r="CG800" s="34"/>
      <c r="CH800" s="34"/>
      <c r="CI800" s="34"/>
      <c r="CJ800" s="34"/>
      <c r="CK800" s="34"/>
      <c r="CL800" s="34"/>
      <c r="CM800" s="34"/>
      <c r="CN800" s="34"/>
      <c r="CO800" s="34"/>
      <c r="CP800" s="34"/>
      <c r="CQ800" s="34"/>
      <c r="CR800" s="34"/>
      <c r="CS800" s="34"/>
      <c r="CT800" s="34"/>
      <c r="CU800" s="34"/>
      <c r="CV800" s="34"/>
      <c r="CW800" s="34"/>
    </row>
    <row r="801" spans="85:101" x14ac:dyDescent="0.35">
      <c r="CG801" s="34"/>
      <c r="CH801" s="34"/>
      <c r="CI801" s="34"/>
      <c r="CJ801" s="34"/>
      <c r="CK801" s="34"/>
      <c r="CL801" s="34"/>
      <c r="CM801" s="34"/>
      <c r="CN801" s="34"/>
      <c r="CO801" s="34"/>
      <c r="CP801" s="34"/>
      <c r="CQ801" s="34"/>
      <c r="CR801" s="34"/>
      <c r="CS801" s="34"/>
      <c r="CT801" s="34"/>
      <c r="CU801" s="34"/>
      <c r="CV801" s="34"/>
      <c r="CW801" s="34"/>
    </row>
    <row r="802" spans="85:101" x14ac:dyDescent="0.35">
      <c r="CG802" s="34"/>
      <c r="CH802" s="34"/>
      <c r="CI802" s="34"/>
      <c r="CJ802" s="34"/>
      <c r="CK802" s="34"/>
      <c r="CL802" s="34"/>
      <c r="CM802" s="34"/>
      <c r="CN802" s="34"/>
      <c r="CO802" s="34"/>
      <c r="CP802" s="34"/>
      <c r="CQ802" s="34"/>
      <c r="CR802" s="34"/>
      <c r="CS802" s="34"/>
      <c r="CT802" s="34"/>
      <c r="CU802" s="34"/>
      <c r="CV802" s="34"/>
      <c r="CW802" s="34"/>
    </row>
    <row r="803" spans="85:101" x14ac:dyDescent="0.35">
      <c r="CG803" s="34"/>
      <c r="CH803" s="34"/>
      <c r="CI803" s="34"/>
      <c r="CJ803" s="34"/>
      <c r="CK803" s="34"/>
      <c r="CL803" s="34"/>
      <c r="CM803" s="34"/>
      <c r="CN803" s="34"/>
      <c r="CO803" s="34"/>
      <c r="CP803" s="34"/>
      <c r="CQ803" s="34"/>
      <c r="CR803" s="34"/>
      <c r="CS803" s="34"/>
      <c r="CT803" s="34"/>
      <c r="CU803" s="34"/>
      <c r="CV803" s="34"/>
      <c r="CW803" s="34"/>
    </row>
    <row r="804" spans="85:101" x14ac:dyDescent="0.35">
      <c r="CG804" s="34"/>
      <c r="CH804" s="34"/>
      <c r="CI804" s="34"/>
      <c r="CJ804" s="34"/>
      <c r="CK804" s="34"/>
      <c r="CL804" s="34"/>
      <c r="CM804" s="34"/>
      <c r="CN804" s="34"/>
      <c r="CO804" s="34"/>
      <c r="CP804" s="34"/>
      <c r="CQ804" s="34"/>
      <c r="CR804" s="34"/>
      <c r="CS804" s="34"/>
      <c r="CT804" s="34"/>
      <c r="CU804" s="34"/>
      <c r="CV804" s="34"/>
      <c r="CW804" s="34"/>
    </row>
    <row r="805" spans="85:101" x14ac:dyDescent="0.35">
      <c r="CG805" s="34"/>
      <c r="CH805" s="34"/>
      <c r="CI805" s="34"/>
      <c r="CJ805" s="34"/>
      <c r="CK805" s="34"/>
      <c r="CL805" s="34"/>
      <c r="CM805" s="34"/>
      <c r="CN805" s="34"/>
      <c r="CO805" s="34"/>
      <c r="CP805" s="34"/>
      <c r="CQ805" s="34"/>
      <c r="CR805" s="34"/>
      <c r="CS805" s="34"/>
      <c r="CT805" s="34"/>
      <c r="CU805" s="34"/>
      <c r="CV805" s="34"/>
      <c r="CW805" s="34"/>
    </row>
    <row r="806" spans="85:101" x14ac:dyDescent="0.35">
      <c r="CG806" s="34"/>
      <c r="CH806" s="34"/>
      <c r="CI806" s="34"/>
      <c r="CJ806" s="34"/>
      <c r="CK806" s="34"/>
      <c r="CL806" s="34"/>
      <c r="CM806" s="34"/>
      <c r="CN806" s="34"/>
      <c r="CO806" s="34"/>
      <c r="CP806" s="34"/>
      <c r="CQ806" s="34"/>
      <c r="CR806" s="34"/>
      <c r="CS806" s="34"/>
      <c r="CT806" s="34"/>
      <c r="CU806" s="34"/>
      <c r="CV806" s="34"/>
      <c r="CW806" s="34"/>
    </row>
    <row r="807" spans="85:101" x14ac:dyDescent="0.35">
      <c r="CG807" s="34"/>
      <c r="CH807" s="34"/>
      <c r="CI807" s="34"/>
      <c r="CJ807" s="34"/>
      <c r="CK807" s="34"/>
      <c r="CL807" s="34"/>
      <c r="CM807" s="34"/>
      <c r="CN807" s="34"/>
      <c r="CO807" s="34"/>
      <c r="CP807" s="34"/>
      <c r="CQ807" s="34"/>
      <c r="CR807" s="34"/>
      <c r="CS807" s="34"/>
      <c r="CT807" s="34"/>
      <c r="CU807" s="34"/>
      <c r="CV807" s="34"/>
      <c r="CW807" s="34"/>
    </row>
    <row r="808" spans="85:101" x14ac:dyDescent="0.35">
      <c r="CG808" s="34"/>
      <c r="CH808" s="34"/>
      <c r="CI808" s="34"/>
      <c r="CJ808" s="34"/>
      <c r="CK808" s="34"/>
      <c r="CL808" s="34"/>
      <c r="CM808" s="34"/>
      <c r="CN808" s="34"/>
      <c r="CO808" s="34"/>
      <c r="CP808" s="34"/>
      <c r="CQ808" s="34"/>
      <c r="CR808" s="34"/>
      <c r="CS808" s="34"/>
      <c r="CT808" s="34"/>
      <c r="CU808" s="34"/>
      <c r="CV808" s="34"/>
      <c r="CW808" s="34"/>
    </row>
    <row r="809" spans="85:101" x14ac:dyDescent="0.35">
      <c r="CG809" s="34"/>
      <c r="CH809" s="34"/>
      <c r="CI809" s="34"/>
      <c r="CJ809" s="34"/>
      <c r="CK809" s="34"/>
      <c r="CL809" s="34"/>
      <c r="CM809" s="34"/>
      <c r="CN809" s="34"/>
      <c r="CO809" s="34"/>
      <c r="CP809" s="34"/>
      <c r="CQ809" s="34"/>
      <c r="CR809" s="34"/>
      <c r="CS809" s="34"/>
      <c r="CT809" s="34"/>
      <c r="CU809" s="34"/>
      <c r="CV809" s="34"/>
      <c r="CW809" s="34"/>
    </row>
    <row r="810" spans="85:101" x14ac:dyDescent="0.35">
      <c r="CG810" s="34"/>
      <c r="CH810" s="34"/>
      <c r="CI810" s="34"/>
      <c r="CJ810" s="34"/>
      <c r="CK810" s="34"/>
      <c r="CL810" s="34"/>
      <c r="CM810" s="34"/>
      <c r="CN810" s="34"/>
      <c r="CO810" s="34"/>
      <c r="CP810" s="34"/>
      <c r="CQ810" s="34"/>
      <c r="CR810" s="34"/>
      <c r="CS810" s="34"/>
      <c r="CT810" s="34"/>
      <c r="CU810" s="34"/>
      <c r="CV810" s="34"/>
      <c r="CW810" s="34"/>
    </row>
    <row r="811" spans="85:101" x14ac:dyDescent="0.35">
      <c r="CG811" s="34"/>
      <c r="CH811" s="34"/>
      <c r="CI811" s="34"/>
      <c r="CJ811" s="34"/>
      <c r="CK811" s="34"/>
      <c r="CL811" s="34"/>
      <c r="CM811" s="34"/>
      <c r="CN811" s="34"/>
      <c r="CO811" s="34"/>
      <c r="CP811" s="34"/>
      <c r="CQ811" s="34"/>
      <c r="CR811" s="34"/>
      <c r="CS811" s="34"/>
      <c r="CT811" s="34"/>
      <c r="CU811" s="34"/>
      <c r="CV811" s="34"/>
      <c r="CW811" s="34"/>
    </row>
    <row r="812" spans="85:101" x14ac:dyDescent="0.35">
      <c r="CG812" s="34"/>
      <c r="CH812" s="34"/>
      <c r="CI812" s="34"/>
      <c r="CJ812" s="34"/>
      <c r="CK812" s="34"/>
      <c r="CL812" s="34"/>
      <c r="CM812" s="34"/>
      <c r="CN812" s="34"/>
      <c r="CO812" s="34"/>
      <c r="CP812" s="34"/>
      <c r="CQ812" s="34"/>
      <c r="CR812" s="34"/>
      <c r="CS812" s="34"/>
      <c r="CT812" s="34"/>
      <c r="CU812" s="34"/>
      <c r="CV812" s="34"/>
      <c r="CW812" s="34"/>
    </row>
    <row r="813" spans="85:101" x14ac:dyDescent="0.35">
      <c r="CG813" s="34"/>
      <c r="CH813" s="34"/>
      <c r="CI813" s="34"/>
      <c r="CJ813" s="34"/>
      <c r="CK813" s="34"/>
      <c r="CL813" s="34"/>
      <c r="CM813" s="34"/>
      <c r="CN813" s="34"/>
      <c r="CO813" s="34"/>
      <c r="CP813" s="34"/>
      <c r="CQ813" s="34"/>
      <c r="CR813" s="34"/>
      <c r="CS813" s="34"/>
      <c r="CT813" s="34"/>
      <c r="CU813" s="34"/>
      <c r="CV813" s="34"/>
      <c r="CW813" s="34"/>
    </row>
    <row r="814" spans="85:101" x14ac:dyDescent="0.35">
      <c r="CG814" s="34"/>
      <c r="CH814" s="34"/>
      <c r="CI814" s="34"/>
      <c r="CJ814" s="34"/>
      <c r="CK814" s="34"/>
      <c r="CL814" s="34"/>
      <c r="CM814" s="34"/>
      <c r="CN814" s="34"/>
      <c r="CO814" s="34"/>
      <c r="CP814" s="34"/>
      <c r="CQ814" s="34"/>
      <c r="CR814" s="34"/>
      <c r="CS814" s="34"/>
      <c r="CT814" s="34"/>
      <c r="CU814" s="34"/>
      <c r="CV814" s="34"/>
      <c r="CW814" s="34"/>
    </row>
    <row r="815" spans="85:101" x14ac:dyDescent="0.35">
      <c r="CG815" s="34"/>
      <c r="CH815" s="34"/>
      <c r="CI815" s="34"/>
      <c r="CJ815" s="34"/>
      <c r="CK815" s="34"/>
      <c r="CL815" s="34"/>
      <c r="CM815" s="34"/>
      <c r="CN815" s="34"/>
      <c r="CO815" s="34"/>
      <c r="CP815" s="34"/>
      <c r="CQ815" s="34"/>
      <c r="CR815" s="34"/>
      <c r="CS815" s="34"/>
      <c r="CT815" s="34"/>
      <c r="CU815" s="34"/>
      <c r="CV815" s="34"/>
      <c r="CW815" s="34"/>
    </row>
    <row r="816" spans="85:101" x14ac:dyDescent="0.35">
      <c r="CG816" s="34"/>
      <c r="CH816" s="34"/>
      <c r="CI816" s="34"/>
      <c r="CJ816" s="34"/>
      <c r="CK816" s="34"/>
      <c r="CL816" s="34"/>
      <c r="CM816" s="34"/>
      <c r="CN816" s="34"/>
      <c r="CO816" s="34"/>
      <c r="CP816" s="34"/>
      <c r="CQ816" s="34"/>
      <c r="CR816" s="34"/>
      <c r="CS816" s="34"/>
      <c r="CT816" s="34"/>
      <c r="CU816" s="34"/>
      <c r="CV816" s="34"/>
      <c r="CW816" s="34"/>
    </row>
    <row r="817" spans="85:101" x14ac:dyDescent="0.35">
      <c r="CG817" s="34"/>
      <c r="CH817" s="34"/>
      <c r="CI817" s="34"/>
      <c r="CJ817" s="34"/>
      <c r="CK817" s="34"/>
      <c r="CL817" s="34"/>
      <c r="CM817" s="34"/>
      <c r="CN817" s="34"/>
      <c r="CO817" s="34"/>
      <c r="CP817" s="34"/>
      <c r="CQ817" s="34"/>
      <c r="CR817" s="34"/>
      <c r="CS817" s="34"/>
      <c r="CT817" s="34"/>
      <c r="CU817" s="34"/>
      <c r="CV817" s="34"/>
      <c r="CW817" s="34"/>
    </row>
    <row r="818" spans="85:101" x14ac:dyDescent="0.35">
      <c r="CG818" s="34"/>
      <c r="CH818" s="34"/>
      <c r="CI818" s="34"/>
      <c r="CJ818" s="34"/>
      <c r="CK818" s="34"/>
      <c r="CL818" s="34"/>
      <c r="CM818" s="34"/>
      <c r="CN818" s="34"/>
      <c r="CO818" s="34"/>
      <c r="CP818" s="34"/>
      <c r="CQ818" s="34"/>
      <c r="CR818" s="34"/>
      <c r="CS818" s="34"/>
      <c r="CT818" s="34"/>
      <c r="CU818" s="34"/>
      <c r="CV818" s="34"/>
      <c r="CW818" s="34"/>
    </row>
    <row r="819" spans="85:101" x14ac:dyDescent="0.35">
      <c r="CG819" s="34"/>
      <c r="CH819" s="34"/>
      <c r="CI819" s="34"/>
      <c r="CJ819" s="34"/>
      <c r="CK819" s="34"/>
      <c r="CL819" s="34"/>
      <c r="CM819" s="34"/>
      <c r="CN819" s="34"/>
      <c r="CO819" s="34"/>
      <c r="CP819" s="34"/>
      <c r="CQ819" s="34"/>
      <c r="CR819" s="34"/>
      <c r="CS819" s="34"/>
      <c r="CT819" s="34"/>
      <c r="CU819" s="34"/>
      <c r="CV819" s="34"/>
      <c r="CW819" s="34"/>
    </row>
    <row r="820" spans="85:101" x14ac:dyDescent="0.35">
      <c r="CG820" s="34"/>
      <c r="CH820" s="34"/>
      <c r="CI820" s="34"/>
      <c r="CJ820" s="34"/>
      <c r="CK820" s="34"/>
      <c r="CL820" s="34"/>
      <c r="CM820" s="34"/>
      <c r="CN820" s="34"/>
      <c r="CO820" s="34"/>
      <c r="CP820" s="34"/>
      <c r="CQ820" s="34"/>
      <c r="CR820" s="34"/>
      <c r="CS820" s="34"/>
      <c r="CT820" s="34"/>
      <c r="CU820" s="34"/>
      <c r="CV820" s="34"/>
      <c r="CW820" s="34"/>
    </row>
    <row r="821" spans="85:101" x14ac:dyDescent="0.35">
      <c r="CG821" s="34"/>
      <c r="CH821" s="34"/>
      <c r="CI821" s="34"/>
      <c r="CJ821" s="34"/>
      <c r="CK821" s="34"/>
      <c r="CL821" s="34"/>
      <c r="CM821" s="34"/>
      <c r="CN821" s="34"/>
      <c r="CO821" s="34"/>
      <c r="CP821" s="34"/>
      <c r="CQ821" s="34"/>
      <c r="CR821" s="34"/>
      <c r="CS821" s="34"/>
      <c r="CT821" s="34"/>
      <c r="CU821" s="34"/>
      <c r="CV821" s="34"/>
      <c r="CW821" s="34"/>
    </row>
    <row r="822" spans="85:101" x14ac:dyDescent="0.35">
      <c r="CG822" s="34"/>
      <c r="CH822" s="34"/>
      <c r="CI822" s="34"/>
      <c r="CJ822" s="34"/>
      <c r="CK822" s="34"/>
      <c r="CL822" s="34"/>
      <c r="CM822" s="34"/>
      <c r="CN822" s="34"/>
      <c r="CO822" s="34"/>
      <c r="CP822" s="34"/>
      <c r="CQ822" s="34"/>
      <c r="CR822" s="34"/>
      <c r="CS822" s="34"/>
      <c r="CT822" s="34"/>
      <c r="CU822" s="34"/>
      <c r="CV822" s="34"/>
      <c r="CW822" s="34"/>
    </row>
    <row r="823" spans="85:101" x14ac:dyDescent="0.35">
      <c r="CG823" s="34"/>
      <c r="CH823" s="34"/>
      <c r="CI823" s="34"/>
      <c r="CJ823" s="34"/>
      <c r="CK823" s="34"/>
      <c r="CL823" s="34"/>
      <c r="CM823" s="34"/>
      <c r="CN823" s="34"/>
      <c r="CO823" s="34"/>
      <c r="CP823" s="34"/>
      <c r="CQ823" s="34"/>
      <c r="CR823" s="34"/>
      <c r="CS823" s="34"/>
      <c r="CT823" s="34"/>
      <c r="CU823" s="34"/>
      <c r="CV823" s="34"/>
      <c r="CW823" s="34"/>
    </row>
    <row r="824" spans="85:101" x14ac:dyDescent="0.35">
      <c r="CG824" s="34"/>
      <c r="CH824" s="34"/>
      <c r="CI824" s="34"/>
      <c r="CJ824" s="34"/>
      <c r="CK824" s="34"/>
      <c r="CL824" s="34"/>
      <c r="CM824" s="34"/>
      <c r="CN824" s="34"/>
      <c r="CO824" s="34"/>
      <c r="CP824" s="34"/>
      <c r="CQ824" s="34"/>
      <c r="CR824" s="34"/>
      <c r="CS824" s="34"/>
      <c r="CT824" s="34"/>
      <c r="CU824" s="34"/>
      <c r="CV824" s="34"/>
      <c r="CW824" s="34"/>
    </row>
    <row r="825" spans="85:101" x14ac:dyDescent="0.35">
      <c r="CG825" s="34"/>
      <c r="CH825" s="34"/>
      <c r="CI825" s="34"/>
      <c r="CJ825" s="34"/>
      <c r="CK825" s="34"/>
      <c r="CL825" s="34"/>
      <c r="CM825" s="34"/>
      <c r="CN825" s="34"/>
      <c r="CO825" s="34"/>
      <c r="CP825" s="34"/>
      <c r="CQ825" s="34"/>
      <c r="CR825" s="34"/>
      <c r="CS825" s="34"/>
      <c r="CT825" s="34"/>
      <c r="CU825" s="34"/>
      <c r="CV825" s="34"/>
      <c r="CW825" s="34"/>
    </row>
    <row r="826" spans="85:101" x14ac:dyDescent="0.35">
      <c r="CG826" s="34"/>
      <c r="CH826" s="34"/>
      <c r="CI826" s="34"/>
      <c r="CJ826" s="34"/>
      <c r="CK826" s="34"/>
      <c r="CL826" s="34"/>
      <c r="CM826" s="34"/>
      <c r="CN826" s="34"/>
      <c r="CO826" s="34"/>
      <c r="CP826" s="34"/>
      <c r="CQ826" s="34"/>
      <c r="CR826" s="34"/>
      <c r="CS826" s="34"/>
      <c r="CT826" s="34"/>
      <c r="CU826" s="34"/>
      <c r="CV826" s="34"/>
      <c r="CW826" s="34"/>
    </row>
    <row r="827" spans="85:101" x14ac:dyDescent="0.35">
      <c r="CG827" s="34"/>
      <c r="CH827" s="34"/>
      <c r="CI827" s="34"/>
      <c r="CJ827" s="34"/>
      <c r="CK827" s="34"/>
      <c r="CL827" s="34"/>
      <c r="CM827" s="34"/>
      <c r="CN827" s="34"/>
      <c r="CO827" s="34"/>
      <c r="CP827" s="34"/>
      <c r="CQ827" s="34"/>
      <c r="CR827" s="34"/>
      <c r="CS827" s="34"/>
      <c r="CT827" s="34"/>
      <c r="CU827" s="34"/>
      <c r="CV827" s="34"/>
      <c r="CW827" s="34"/>
    </row>
    <row r="828" spans="85:101" x14ac:dyDescent="0.35">
      <c r="CG828" s="34"/>
      <c r="CH828" s="34"/>
      <c r="CI828" s="34"/>
      <c r="CJ828" s="34"/>
      <c r="CK828" s="34"/>
      <c r="CL828" s="34"/>
      <c r="CM828" s="34"/>
      <c r="CN828" s="34"/>
      <c r="CO828" s="34"/>
      <c r="CP828" s="34"/>
      <c r="CQ828" s="34"/>
      <c r="CR828" s="34"/>
      <c r="CS828" s="34"/>
      <c r="CT828" s="34"/>
      <c r="CU828" s="34"/>
      <c r="CV828" s="34"/>
      <c r="CW828" s="34"/>
    </row>
    <row r="829" spans="85:101" x14ac:dyDescent="0.35">
      <c r="CG829" s="34"/>
      <c r="CH829" s="34"/>
      <c r="CI829" s="34"/>
      <c r="CJ829" s="34"/>
      <c r="CK829" s="34"/>
      <c r="CL829" s="34"/>
      <c r="CM829" s="34"/>
      <c r="CN829" s="34"/>
      <c r="CO829" s="34"/>
      <c r="CP829" s="34"/>
      <c r="CQ829" s="34"/>
      <c r="CR829" s="34"/>
      <c r="CS829" s="34"/>
      <c r="CT829" s="34"/>
      <c r="CU829" s="34"/>
      <c r="CV829" s="34"/>
      <c r="CW829" s="34"/>
    </row>
    <row r="830" spans="85:101" x14ac:dyDescent="0.35">
      <c r="CG830" s="34"/>
      <c r="CH830" s="34"/>
      <c r="CI830" s="34"/>
      <c r="CJ830" s="34"/>
      <c r="CK830" s="34"/>
      <c r="CL830" s="34"/>
      <c r="CM830" s="34"/>
      <c r="CN830" s="34"/>
      <c r="CO830" s="34"/>
      <c r="CP830" s="34"/>
      <c r="CQ830" s="34"/>
      <c r="CR830" s="34"/>
      <c r="CS830" s="34"/>
      <c r="CT830" s="34"/>
      <c r="CU830" s="34"/>
      <c r="CV830" s="34"/>
      <c r="CW830" s="34"/>
    </row>
    <row r="831" spans="85:101" x14ac:dyDescent="0.35">
      <c r="CG831" s="34"/>
      <c r="CH831" s="34"/>
      <c r="CI831" s="34"/>
      <c r="CJ831" s="34"/>
      <c r="CK831" s="34"/>
      <c r="CL831" s="34"/>
      <c r="CM831" s="34"/>
      <c r="CN831" s="34"/>
      <c r="CO831" s="34"/>
      <c r="CP831" s="34"/>
      <c r="CQ831" s="34"/>
      <c r="CR831" s="34"/>
      <c r="CS831" s="34"/>
      <c r="CT831" s="34"/>
      <c r="CU831" s="34"/>
      <c r="CV831" s="34"/>
      <c r="CW831" s="34"/>
    </row>
    <row r="832" spans="85:101" x14ac:dyDescent="0.35">
      <c r="CG832" s="34"/>
      <c r="CH832" s="34"/>
      <c r="CI832" s="34"/>
      <c r="CJ832" s="34"/>
      <c r="CK832" s="34"/>
      <c r="CL832" s="34"/>
      <c r="CM832" s="34"/>
      <c r="CN832" s="34"/>
      <c r="CO832" s="34"/>
      <c r="CP832" s="34"/>
      <c r="CQ832" s="34"/>
      <c r="CR832" s="34"/>
      <c r="CS832" s="34"/>
      <c r="CT832" s="34"/>
      <c r="CU832" s="34"/>
      <c r="CV832" s="34"/>
      <c r="CW832" s="34"/>
    </row>
    <row r="833" spans="85:101" x14ac:dyDescent="0.35">
      <c r="CG833" s="34"/>
      <c r="CH833" s="34"/>
      <c r="CI833" s="34"/>
      <c r="CJ833" s="34"/>
      <c r="CK833" s="34"/>
      <c r="CL833" s="34"/>
      <c r="CM833" s="34"/>
      <c r="CN833" s="34"/>
      <c r="CO833" s="34"/>
      <c r="CP833" s="34"/>
      <c r="CQ833" s="34"/>
      <c r="CR833" s="34"/>
      <c r="CS833" s="34"/>
      <c r="CT833" s="34"/>
      <c r="CU833" s="34"/>
      <c r="CV833" s="34"/>
      <c r="CW833" s="34"/>
    </row>
    <row r="834" spans="85:101" x14ac:dyDescent="0.35">
      <c r="CG834" s="34"/>
      <c r="CH834" s="34"/>
      <c r="CI834" s="34"/>
      <c r="CJ834" s="34"/>
      <c r="CK834" s="34"/>
      <c r="CL834" s="34"/>
      <c r="CM834" s="34"/>
      <c r="CN834" s="34"/>
      <c r="CO834" s="34"/>
      <c r="CP834" s="34"/>
      <c r="CQ834" s="34"/>
      <c r="CR834" s="34"/>
      <c r="CS834" s="34"/>
      <c r="CT834" s="34"/>
      <c r="CU834" s="34"/>
      <c r="CV834" s="34"/>
      <c r="CW834" s="34"/>
    </row>
    <row r="835" spans="85:101" x14ac:dyDescent="0.35">
      <c r="CG835" s="34"/>
      <c r="CH835" s="34"/>
      <c r="CI835" s="34"/>
      <c r="CJ835" s="34"/>
      <c r="CK835" s="34"/>
      <c r="CL835" s="34"/>
      <c r="CM835" s="34"/>
      <c r="CN835" s="34"/>
      <c r="CO835" s="34"/>
      <c r="CP835" s="34"/>
      <c r="CQ835" s="34"/>
      <c r="CR835" s="34"/>
      <c r="CS835" s="34"/>
      <c r="CT835" s="34"/>
      <c r="CU835" s="34"/>
      <c r="CV835" s="34"/>
      <c r="CW835" s="34"/>
    </row>
    <row r="836" spans="85:101" x14ac:dyDescent="0.35">
      <c r="CG836" s="34"/>
      <c r="CH836" s="34"/>
      <c r="CI836" s="34"/>
      <c r="CJ836" s="34"/>
      <c r="CK836" s="34"/>
      <c r="CL836" s="34"/>
      <c r="CM836" s="34"/>
      <c r="CN836" s="34"/>
      <c r="CO836" s="34"/>
      <c r="CP836" s="34"/>
      <c r="CQ836" s="34"/>
      <c r="CR836" s="34"/>
      <c r="CS836" s="34"/>
      <c r="CT836" s="34"/>
      <c r="CU836" s="34"/>
      <c r="CV836" s="34"/>
      <c r="CW836" s="34"/>
    </row>
    <row r="837" spans="85:101" x14ac:dyDescent="0.35">
      <c r="CG837" s="34"/>
      <c r="CH837" s="34"/>
      <c r="CI837" s="34"/>
      <c r="CJ837" s="34"/>
      <c r="CK837" s="34"/>
      <c r="CL837" s="34"/>
      <c r="CM837" s="34"/>
      <c r="CN837" s="34"/>
      <c r="CO837" s="34"/>
      <c r="CP837" s="34"/>
      <c r="CQ837" s="34"/>
      <c r="CR837" s="34"/>
      <c r="CS837" s="34"/>
      <c r="CT837" s="34"/>
      <c r="CU837" s="34"/>
      <c r="CV837" s="34"/>
      <c r="CW837" s="34"/>
    </row>
    <row r="838" spans="85:101" x14ac:dyDescent="0.35">
      <c r="CG838" s="34"/>
      <c r="CH838" s="34"/>
      <c r="CI838" s="34"/>
      <c r="CJ838" s="34"/>
      <c r="CK838" s="34"/>
      <c r="CL838" s="34"/>
      <c r="CM838" s="34"/>
      <c r="CN838" s="34"/>
      <c r="CO838" s="34"/>
      <c r="CP838" s="34"/>
      <c r="CQ838" s="34"/>
      <c r="CR838" s="34"/>
      <c r="CS838" s="34"/>
      <c r="CT838" s="34"/>
      <c r="CU838" s="34"/>
      <c r="CV838" s="34"/>
      <c r="CW838" s="34"/>
    </row>
    <row r="839" spans="85:101" x14ac:dyDescent="0.35">
      <c r="CG839" s="34"/>
      <c r="CH839" s="34"/>
      <c r="CI839" s="34"/>
      <c r="CJ839" s="34"/>
      <c r="CK839" s="34"/>
      <c r="CL839" s="34"/>
      <c r="CM839" s="34"/>
      <c r="CN839" s="34"/>
      <c r="CO839" s="34"/>
      <c r="CP839" s="34"/>
      <c r="CQ839" s="34"/>
      <c r="CR839" s="34"/>
      <c r="CS839" s="34"/>
      <c r="CT839" s="34"/>
      <c r="CU839" s="34"/>
      <c r="CV839" s="34"/>
      <c r="CW839" s="34"/>
    </row>
    <row r="840" spans="85:101" x14ac:dyDescent="0.35">
      <c r="CG840" s="34"/>
      <c r="CH840" s="34"/>
      <c r="CI840" s="34"/>
      <c r="CJ840" s="34"/>
      <c r="CK840" s="34"/>
      <c r="CL840" s="34"/>
      <c r="CM840" s="34"/>
      <c r="CN840" s="34"/>
      <c r="CO840" s="34"/>
      <c r="CP840" s="34"/>
      <c r="CQ840" s="34"/>
      <c r="CR840" s="34"/>
      <c r="CS840" s="34"/>
      <c r="CT840" s="34"/>
      <c r="CU840" s="34"/>
      <c r="CV840" s="34"/>
      <c r="CW840" s="34"/>
    </row>
    <row r="841" spans="85:101" x14ac:dyDescent="0.35">
      <c r="CG841" s="34"/>
      <c r="CH841" s="34"/>
      <c r="CI841" s="34"/>
      <c r="CJ841" s="34"/>
      <c r="CK841" s="34"/>
      <c r="CL841" s="34"/>
      <c r="CM841" s="34"/>
      <c r="CN841" s="34"/>
      <c r="CO841" s="34"/>
      <c r="CP841" s="34"/>
      <c r="CQ841" s="34"/>
      <c r="CR841" s="34"/>
      <c r="CS841" s="34"/>
      <c r="CT841" s="34"/>
      <c r="CU841" s="34"/>
      <c r="CV841" s="34"/>
      <c r="CW841" s="34"/>
    </row>
    <row r="842" spans="85:101" x14ac:dyDescent="0.35">
      <c r="CG842" s="34"/>
      <c r="CH842" s="34"/>
      <c r="CI842" s="34"/>
      <c r="CJ842" s="34"/>
      <c r="CK842" s="34"/>
      <c r="CL842" s="34"/>
      <c r="CM842" s="34"/>
      <c r="CN842" s="34"/>
      <c r="CO842" s="34"/>
      <c r="CP842" s="34"/>
      <c r="CQ842" s="34"/>
      <c r="CR842" s="34"/>
      <c r="CS842" s="34"/>
      <c r="CT842" s="34"/>
      <c r="CU842" s="34"/>
      <c r="CV842" s="34"/>
      <c r="CW842" s="34"/>
    </row>
    <row r="843" spans="85:101" x14ac:dyDescent="0.35">
      <c r="CG843" s="34"/>
      <c r="CH843" s="34"/>
      <c r="CI843" s="34"/>
      <c r="CJ843" s="34"/>
      <c r="CK843" s="34"/>
      <c r="CL843" s="34"/>
      <c r="CM843" s="34"/>
      <c r="CN843" s="34"/>
      <c r="CO843" s="34"/>
      <c r="CP843" s="34"/>
      <c r="CQ843" s="34"/>
      <c r="CR843" s="34"/>
      <c r="CS843" s="34"/>
      <c r="CT843" s="34"/>
      <c r="CU843" s="34"/>
      <c r="CV843" s="34"/>
      <c r="CW843" s="34"/>
    </row>
    <row r="844" spans="85:101" x14ac:dyDescent="0.35">
      <c r="CG844" s="34"/>
      <c r="CH844" s="34"/>
      <c r="CI844" s="34"/>
      <c r="CJ844" s="34"/>
      <c r="CK844" s="34"/>
      <c r="CL844" s="34"/>
      <c r="CM844" s="34"/>
      <c r="CN844" s="34"/>
      <c r="CO844" s="34"/>
      <c r="CP844" s="34"/>
      <c r="CQ844" s="34"/>
      <c r="CR844" s="34"/>
      <c r="CS844" s="34"/>
      <c r="CT844" s="34"/>
      <c r="CU844" s="34"/>
      <c r="CV844" s="34"/>
      <c r="CW844" s="34"/>
    </row>
    <row r="845" spans="85:101" x14ac:dyDescent="0.35">
      <c r="CG845" s="34"/>
      <c r="CH845" s="34"/>
      <c r="CI845" s="34"/>
      <c r="CJ845" s="34"/>
      <c r="CK845" s="34"/>
      <c r="CL845" s="34"/>
      <c r="CM845" s="34"/>
      <c r="CN845" s="34"/>
      <c r="CO845" s="34"/>
      <c r="CP845" s="34"/>
      <c r="CQ845" s="34"/>
      <c r="CR845" s="34"/>
      <c r="CS845" s="34"/>
      <c r="CT845" s="34"/>
      <c r="CU845" s="34"/>
      <c r="CV845" s="34"/>
      <c r="CW845" s="34"/>
    </row>
    <row r="846" spans="85:101" x14ac:dyDescent="0.35">
      <c r="CG846" s="34"/>
      <c r="CH846" s="34"/>
      <c r="CI846" s="34"/>
      <c r="CJ846" s="34"/>
      <c r="CK846" s="34"/>
      <c r="CL846" s="34"/>
      <c r="CM846" s="34"/>
      <c r="CN846" s="34"/>
      <c r="CO846" s="34"/>
      <c r="CP846" s="34"/>
      <c r="CQ846" s="34"/>
      <c r="CR846" s="34"/>
      <c r="CS846" s="34"/>
      <c r="CT846" s="34"/>
      <c r="CU846" s="34"/>
      <c r="CV846" s="34"/>
      <c r="CW846" s="34"/>
    </row>
    <row r="847" spans="85:101" x14ac:dyDescent="0.35">
      <c r="CG847" s="34"/>
      <c r="CH847" s="34"/>
      <c r="CI847" s="34"/>
      <c r="CJ847" s="34"/>
      <c r="CK847" s="34"/>
      <c r="CL847" s="34"/>
      <c r="CM847" s="34"/>
      <c r="CN847" s="34"/>
      <c r="CO847" s="34"/>
      <c r="CP847" s="34"/>
      <c r="CQ847" s="34"/>
      <c r="CR847" s="34"/>
      <c r="CS847" s="34"/>
      <c r="CT847" s="34"/>
      <c r="CU847" s="34"/>
      <c r="CV847" s="34"/>
      <c r="CW847" s="34"/>
    </row>
    <row r="848" spans="85:101" x14ac:dyDescent="0.35">
      <c r="CG848" s="34"/>
      <c r="CH848" s="34"/>
      <c r="CI848" s="34"/>
      <c r="CJ848" s="34"/>
      <c r="CK848" s="34"/>
      <c r="CL848" s="34"/>
      <c r="CM848" s="34"/>
      <c r="CN848" s="34"/>
      <c r="CO848" s="34"/>
      <c r="CP848" s="34"/>
      <c r="CQ848" s="34"/>
      <c r="CR848" s="34"/>
      <c r="CS848" s="34"/>
      <c r="CT848" s="34"/>
      <c r="CU848" s="34"/>
      <c r="CV848" s="34"/>
      <c r="CW848" s="34"/>
    </row>
    <row r="849" spans="85:101" x14ac:dyDescent="0.35">
      <c r="CG849" s="34"/>
      <c r="CH849" s="34"/>
      <c r="CI849" s="34"/>
      <c r="CJ849" s="34"/>
      <c r="CK849" s="34"/>
      <c r="CL849" s="34"/>
      <c r="CM849" s="34"/>
      <c r="CN849" s="34"/>
      <c r="CO849" s="34"/>
      <c r="CP849" s="34"/>
      <c r="CQ849" s="34"/>
      <c r="CR849" s="34"/>
      <c r="CS849" s="34"/>
      <c r="CT849" s="34"/>
      <c r="CU849" s="34"/>
      <c r="CV849" s="34"/>
      <c r="CW849" s="34"/>
    </row>
    <row r="850" spans="85:101" x14ac:dyDescent="0.35">
      <c r="CG850" s="34"/>
      <c r="CH850" s="34"/>
      <c r="CI850" s="34"/>
      <c r="CJ850" s="34"/>
      <c r="CK850" s="34"/>
      <c r="CL850" s="34"/>
      <c r="CM850" s="34"/>
      <c r="CN850" s="34"/>
      <c r="CO850" s="34"/>
      <c r="CP850" s="34"/>
      <c r="CQ850" s="34"/>
      <c r="CR850" s="34"/>
      <c r="CS850" s="34"/>
      <c r="CT850" s="34"/>
      <c r="CU850" s="34"/>
      <c r="CV850" s="34"/>
      <c r="CW850" s="34"/>
    </row>
    <row r="851" spans="85:101" x14ac:dyDescent="0.35">
      <c r="CG851" s="34"/>
      <c r="CH851" s="34"/>
      <c r="CI851" s="34"/>
      <c r="CJ851" s="34"/>
      <c r="CK851" s="34"/>
      <c r="CL851" s="34"/>
      <c r="CM851" s="34"/>
      <c r="CN851" s="34"/>
      <c r="CO851" s="34"/>
      <c r="CP851" s="34"/>
      <c r="CQ851" s="34"/>
      <c r="CR851" s="34"/>
      <c r="CS851" s="34"/>
      <c r="CT851" s="34"/>
      <c r="CU851" s="34"/>
      <c r="CV851" s="34"/>
      <c r="CW851" s="34"/>
    </row>
    <row r="852" spans="85:101" x14ac:dyDescent="0.35">
      <c r="CG852" s="34"/>
      <c r="CH852" s="34"/>
      <c r="CI852" s="34"/>
      <c r="CJ852" s="34"/>
      <c r="CK852" s="34"/>
      <c r="CL852" s="34"/>
      <c r="CM852" s="34"/>
      <c r="CN852" s="34"/>
      <c r="CO852" s="34"/>
      <c r="CP852" s="34"/>
      <c r="CQ852" s="34"/>
      <c r="CR852" s="34"/>
      <c r="CS852" s="34"/>
      <c r="CT852" s="34"/>
      <c r="CU852" s="34"/>
      <c r="CV852" s="34"/>
      <c r="CW852" s="34"/>
    </row>
    <row r="853" spans="85:101" x14ac:dyDescent="0.35">
      <c r="CG853" s="34"/>
      <c r="CH853" s="34"/>
      <c r="CI853" s="34"/>
      <c r="CJ853" s="34"/>
      <c r="CK853" s="34"/>
      <c r="CL853" s="34"/>
      <c r="CM853" s="34"/>
      <c r="CN853" s="34"/>
      <c r="CO853" s="34"/>
      <c r="CP853" s="34"/>
      <c r="CQ853" s="34"/>
      <c r="CR853" s="34"/>
      <c r="CS853" s="34"/>
      <c r="CT853" s="34"/>
      <c r="CU853" s="34"/>
      <c r="CV853" s="34"/>
      <c r="CW853" s="34"/>
    </row>
    <row r="854" spans="85:101" x14ac:dyDescent="0.35">
      <c r="CG854" s="34"/>
      <c r="CH854" s="34"/>
      <c r="CI854" s="34"/>
      <c r="CJ854" s="34"/>
      <c r="CK854" s="34"/>
      <c r="CL854" s="34"/>
      <c r="CM854" s="34"/>
      <c r="CN854" s="34"/>
      <c r="CO854" s="34"/>
      <c r="CP854" s="34"/>
      <c r="CQ854" s="34"/>
      <c r="CR854" s="34"/>
      <c r="CS854" s="34"/>
      <c r="CT854" s="34"/>
      <c r="CU854" s="34"/>
      <c r="CV854" s="34"/>
      <c r="CW854" s="34"/>
    </row>
    <row r="855" spans="85:101" x14ac:dyDescent="0.35">
      <c r="CG855" s="34"/>
      <c r="CH855" s="34"/>
      <c r="CI855" s="34"/>
      <c r="CJ855" s="34"/>
      <c r="CK855" s="34"/>
      <c r="CL855" s="34"/>
      <c r="CM855" s="34"/>
      <c r="CN855" s="34"/>
      <c r="CO855" s="34"/>
      <c r="CP855" s="34"/>
      <c r="CQ855" s="34"/>
      <c r="CR855" s="34"/>
      <c r="CS855" s="34"/>
      <c r="CT855" s="34"/>
      <c r="CU855" s="34"/>
      <c r="CV855" s="34"/>
      <c r="CW855" s="34"/>
    </row>
    <row r="856" spans="85:101" x14ac:dyDescent="0.35">
      <c r="CG856" s="34"/>
      <c r="CH856" s="34"/>
      <c r="CI856" s="34"/>
      <c r="CJ856" s="34"/>
      <c r="CK856" s="34"/>
      <c r="CL856" s="34"/>
      <c r="CM856" s="34"/>
      <c r="CN856" s="34"/>
      <c r="CO856" s="34"/>
      <c r="CP856" s="34"/>
      <c r="CQ856" s="34"/>
      <c r="CR856" s="34"/>
      <c r="CS856" s="34"/>
      <c r="CT856" s="34"/>
      <c r="CU856" s="34"/>
      <c r="CV856" s="34"/>
      <c r="CW856" s="34"/>
    </row>
    <row r="857" spans="85:101" x14ac:dyDescent="0.35">
      <c r="CG857" s="34"/>
      <c r="CH857" s="34"/>
      <c r="CI857" s="34"/>
      <c r="CJ857" s="34"/>
      <c r="CK857" s="34"/>
      <c r="CL857" s="34"/>
      <c r="CM857" s="34"/>
      <c r="CN857" s="34"/>
      <c r="CO857" s="34"/>
      <c r="CP857" s="34"/>
      <c r="CQ857" s="34"/>
      <c r="CR857" s="34"/>
      <c r="CS857" s="34"/>
      <c r="CT857" s="34"/>
      <c r="CU857" s="34"/>
      <c r="CV857" s="34"/>
      <c r="CW857" s="34"/>
    </row>
    <row r="858" spans="85:101" x14ac:dyDescent="0.35">
      <c r="CG858" s="34"/>
      <c r="CH858" s="34"/>
      <c r="CI858" s="34"/>
      <c r="CJ858" s="34"/>
      <c r="CK858" s="34"/>
      <c r="CL858" s="34"/>
      <c r="CM858" s="34"/>
      <c r="CN858" s="34"/>
      <c r="CO858" s="34"/>
      <c r="CP858" s="34"/>
      <c r="CQ858" s="34"/>
      <c r="CR858" s="34"/>
      <c r="CS858" s="34"/>
      <c r="CT858" s="34"/>
      <c r="CU858" s="34"/>
      <c r="CV858" s="34"/>
      <c r="CW858" s="34"/>
    </row>
    <row r="859" spans="85:101" x14ac:dyDescent="0.35">
      <c r="CG859" s="34"/>
      <c r="CH859" s="34"/>
      <c r="CI859" s="34"/>
      <c r="CJ859" s="34"/>
      <c r="CK859" s="34"/>
      <c r="CL859" s="34"/>
      <c r="CM859" s="34"/>
      <c r="CN859" s="34"/>
      <c r="CO859" s="34"/>
      <c r="CP859" s="34"/>
      <c r="CQ859" s="34"/>
      <c r="CR859" s="34"/>
      <c r="CS859" s="34"/>
      <c r="CT859" s="34"/>
      <c r="CU859" s="34"/>
      <c r="CV859" s="34"/>
      <c r="CW859" s="34"/>
    </row>
    <row r="860" spans="85:101" x14ac:dyDescent="0.35">
      <c r="CG860" s="34"/>
      <c r="CH860" s="34"/>
      <c r="CI860" s="34"/>
      <c r="CJ860" s="34"/>
      <c r="CK860" s="34"/>
      <c r="CL860" s="34"/>
      <c r="CM860" s="34"/>
      <c r="CN860" s="34"/>
      <c r="CO860" s="34"/>
      <c r="CP860" s="34"/>
      <c r="CQ860" s="34"/>
      <c r="CR860" s="34"/>
      <c r="CS860" s="34"/>
      <c r="CT860" s="34"/>
      <c r="CU860" s="34"/>
      <c r="CV860" s="34"/>
      <c r="CW860" s="34"/>
    </row>
    <row r="861" spans="85:101" x14ac:dyDescent="0.35">
      <c r="CG861" s="34"/>
      <c r="CH861" s="34"/>
      <c r="CI861" s="34"/>
      <c r="CJ861" s="34"/>
      <c r="CK861" s="34"/>
      <c r="CL861" s="34"/>
      <c r="CM861" s="34"/>
      <c r="CN861" s="34"/>
      <c r="CO861" s="34"/>
      <c r="CP861" s="34"/>
      <c r="CQ861" s="34"/>
      <c r="CR861" s="34"/>
      <c r="CS861" s="34"/>
      <c r="CT861" s="34"/>
      <c r="CU861" s="34"/>
      <c r="CV861" s="34"/>
      <c r="CW861" s="34"/>
    </row>
    <row r="862" spans="85:101" x14ac:dyDescent="0.35">
      <c r="CG862" s="34"/>
      <c r="CH862" s="34"/>
      <c r="CI862" s="34"/>
      <c r="CJ862" s="34"/>
      <c r="CK862" s="34"/>
      <c r="CL862" s="34"/>
      <c r="CM862" s="34"/>
      <c r="CN862" s="34"/>
      <c r="CO862" s="34"/>
      <c r="CP862" s="34"/>
      <c r="CQ862" s="34"/>
      <c r="CR862" s="34"/>
      <c r="CS862" s="34"/>
      <c r="CT862" s="34"/>
      <c r="CU862" s="34"/>
      <c r="CV862" s="34"/>
      <c r="CW862" s="34"/>
    </row>
    <row r="863" spans="85:101" x14ac:dyDescent="0.35">
      <c r="CG863" s="34"/>
      <c r="CH863" s="34"/>
      <c r="CI863" s="34"/>
      <c r="CJ863" s="34"/>
      <c r="CK863" s="34"/>
      <c r="CL863" s="34"/>
      <c r="CM863" s="34"/>
      <c r="CN863" s="34"/>
      <c r="CO863" s="34"/>
      <c r="CP863" s="34"/>
      <c r="CQ863" s="34"/>
      <c r="CR863" s="34"/>
      <c r="CS863" s="34"/>
      <c r="CT863" s="34"/>
      <c r="CU863" s="34"/>
      <c r="CV863" s="34"/>
      <c r="CW863" s="34"/>
    </row>
    <row r="864" spans="85:101" x14ac:dyDescent="0.35">
      <c r="CG864" s="34"/>
      <c r="CH864" s="34"/>
      <c r="CI864" s="34"/>
      <c r="CJ864" s="34"/>
      <c r="CK864" s="34"/>
      <c r="CL864" s="34"/>
      <c r="CM864" s="34"/>
      <c r="CN864" s="34"/>
      <c r="CO864" s="34"/>
      <c r="CP864" s="34"/>
      <c r="CQ864" s="34"/>
      <c r="CR864" s="34"/>
      <c r="CS864" s="34"/>
      <c r="CT864" s="34"/>
      <c r="CU864" s="34"/>
      <c r="CV864" s="34"/>
      <c r="CW864" s="34"/>
    </row>
    <row r="865" spans="85:101" x14ac:dyDescent="0.35">
      <c r="CG865" s="34"/>
      <c r="CH865" s="34"/>
      <c r="CI865" s="34"/>
      <c r="CJ865" s="34"/>
      <c r="CK865" s="34"/>
      <c r="CL865" s="34"/>
      <c r="CM865" s="34"/>
      <c r="CN865" s="34"/>
      <c r="CO865" s="34"/>
      <c r="CP865" s="34"/>
      <c r="CQ865" s="34"/>
      <c r="CR865" s="34"/>
      <c r="CS865" s="34"/>
      <c r="CT865" s="34"/>
      <c r="CU865" s="34"/>
      <c r="CV865" s="34"/>
      <c r="CW865" s="34"/>
    </row>
    <row r="866" spans="85:101" x14ac:dyDescent="0.35">
      <c r="CG866" s="34"/>
      <c r="CH866" s="34"/>
      <c r="CI866" s="34"/>
      <c r="CJ866" s="34"/>
      <c r="CK866" s="34"/>
      <c r="CL866" s="34"/>
      <c r="CM866" s="34"/>
      <c r="CN866" s="34"/>
      <c r="CO866" s="34"/>
      <c r="CP866" s="34"/>
      <c r="CQ866" s="34"/>
      <c r="CR866" s="34"/>
      <c r="CS866" s="34"/>
      <c r="CT866" s="34"/>
      <c r="CU866" s="34"/>
      <c r="CV866" s="34"/>
      <c r="CW866" s="34"/>
    </row>
    <row r="867" spans="85:101" x14ac:dyDescent="0.35">
      <c r="CG867" s="34"/>
      <c r="CH867" s="34"/>
      <c r="CI867" s="34"/>
      <c r="CJ867" s="34"/>
      <c r="CK867" s="34"/>
      <c r="CL867" s="34"/>
      <c r="CM867" s="34"/>
      <c r="CN867" s="34"/>
      <c r="CO867" s="34"/>
      <c r="CP867" s="34"/>
      <c r="CQ867" s="34"/>
      <c r="CR867" s="34"/>
      <c r="CS867" s="34"/>
      <c r="CT867" s="34"/>
      <c r="CU867" s="34"/>
      <c r="CV867" s="34"/>
      <c r="CW867" s="34"/>
    </row>
    <row r="868" spans="85:101" x14ac:dyDescent="0.35">
      <c r="CG868" s="34"/>
      <c r="CH868" s="34"/>
      <c r="CI868" s="34"/>
      <c r="CJ868" s="34"/>
      <c r="CK868" s="34"/>
      <c r="CL868" s="34"/>
      <c r="CM868" s="34"/>
      <c r="CN868" s="34"/>
      <c r="CO868" s="34"/>
      <c r="CP868" s="34"/>
      <c r="CQ868" s="34"/>
      <c r="CR868" s="34"/>
      <c r="CS868" s="34"/>
      <c r="CT868" s="34"/>
      <c r="CU868" s="34"/>
      <c r="CV868" s="34"/>
      <c r="CW868" s="34"/>
    </row>
    <row r="869" spans="85:101" x14ac:dyDescent="0.35">
      <c r="CG869" s="34"/>
      <c r="CH869" s="34"/>
      <c r="CI869" s="34"/>
      <c r="CJ869" s="34"/>
      <c r="CK869" s="34"/>
      <c r="CL869" s="34"/>
      <c r="CM869" s="34"/>
      <c r="CN869" s="34"/>
      <c r="CO869" s="34"/>
      <c r="CP869" s="34"/>
      <c r="CQ869" s="34"/>
      <c r="CR869" s="34"/>
      <c r="CS869" s="34"/>
      <c r="CT869" s="34"/>
      <c r="CU869" s="34"/>
      <c r="CV869" s="34"/>
      <c r="CW869" s="34"/>
    </row>
    <row r="870" spans="85:101" x14ac:dyDescent="0.35">
      <c r="CG870" s="34"/>
      <c r="CH870" s="34"/>
      <c r="CI870" s="34"/>
      <c r="CJ870" s="34"/>
      <c r="CK870" s="34"/>
      <c r="CL870" s="34"/>
      <c r="CM870" s="34"/>
      <c r="CN870" s="34"/>
      <c r="CO870" s="34"/>
      <c r="CP870" s="34"/>
      <c r="CQ870" s="34"/>
      <c r="CR870" s="34"/>
      <c r="CS870" s="34"/>
      <c r="CT870" s="34"/>
      <c r="CU870" s="34"/>
      <c r="CV870" s="34"/>
      <c r="CW870" s="34"/>
    </row>
  </sheetData>
  <autoFilter ref="CO202:CP209" xr:uid="{00000000-0009-0000-0000-000005000000}">
    <sortState xmlns:xlrd2="http://schemas.microsoft.com/office/spreadsheetml/2017/richdata2" ref="CO203:CP209">
      <sortCondition descending="1" ref="CP202:CP209"/>
    </sortState>
  </autoFilter>
  <phoneticPr fontId="19" type="noConversion"/>
  <conditionalFormatting sqref="H2">
    <cfRule type="expression" dxfId="3" priority="9">
      <formula>#REF!="Inválida"</formula>
    </cfRule>
  </conditionalFormatting>
  <conditionalFormatting sqref="N2:S2">
    <cfRule type="expression" dxfId="2" priority="7">
      <formula>$CA1048542="Inválida"</formula>
    </cfRule>
    <cfRule type="expression" dxfId="1" priority="8">
      <formula>$DO1048542="Horas mal diligenciadas"</formula>
    </cfRule>
  </conditionalFormatting>
  <conditionalFormatting sqref="AG2:AI2">
    <cfRule type="expression" dxfId="0" priority="1">
      <formula>$CC1048542="Inválida"</formula>
    </cfRule>
  </conditionalFormatting>
  <pageMargins left="0.7" right="0.7" top="0.75" bottom="0.75" header="0.3" footer="0.3"/>
  <pageSetup paperSize="9" orientation="portrait" r:id="rId19"/>
  <tableParts count="2">
    <tablePart r:id="rId20"/>
    <tablePart r:id="rId2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sheetPr>
  <dimension ref="A1:M104"/>
  <sheetViews>
    <sheetView showGridLines="0" showRowColHeaders="0" topLeftCell="A2" zoomScale="50" zoomScaleNormal="50" workbookViewId="0">
      <selection activeCell="D6" sqref="D6:H6"/>
    </sheetView>
  </sheetViews>
  <sheetFormatPr baseColWidth="10" defaultColWidth="14.453125" defaultRowHeight="15" customHeight="1" x14ac:dyDescent="0.35"/>
  <cols>
    <col min="1" max="1" width="10.54296875" style="54" customWidth="1"/>
    <col min="2" max="2" width="13" style="54" customWidth="1"/>
    <col min="3" max="3" width="19.453125" style="54" customWidth="1"/>
    <col min="4" max="4" width="13.54296875" style="54" customWidth="1"/>
    <col min="5" max="5" width="47.453125" style="54" customWidth="1"/>
    <col min="6" max="6" width="13.1796875" style="54" customWidth="1"/>
    <col min="7" max="7" width="22.81640625" style="54" customWidth="1"/>
    <col min="8" max="8" width="25.453125" style="54" customWidth="1"/>
    <col min="9" max="13" width="11.54296875" style="54" customWidth="1"/>
    <col min="14" max="16384" width="14.453125" style="54"/>
  </cols>
  <sheetData>
    <row r="1" spans="1:13" ht="36.75" customHeight="1" x14ac:dyDescent="0.35">
      <c r="A1" s="53"/>
      <c r="B1" s="53"/>
      <c r="C1" s="53"/>
      <c r="D1" s="53"/>
      <c r="E1" s="53"/>
      <c r="F1" s="53"/>
      <c r="G1" s="53"/>
      <c r="H1" s="65"/>
      <c r="I1" s="53"/>
      <c r="J1" s="53"/>
      <c r="K1" s="53"/>
      <c r="L1" s="53"/>
      <c r="M1" s="53"/>
    </row>
    <row r="2" spans="1:13" ht="36.75" customHeight="1" x14ac:dyDescent="0.35">
      <c r="A2" s="53"/>
      <c r="B2" s="53"/>
      <c r="C2" s="53"/>
      <c r="D2" s="53"/>
      <c r="E2" s="53"/>
      <c r="F2" s="53"/>
      <c r="G2" s="53"/>
      <c r="H2" s="65"/>
      <c r="I2" s="53"/>
      <c r="J2" s="53"/>
      <c r="K2" s="53"/>
      <c r="L2" s="53"/>
      <c r="M2" s="53"/>
    </row>
    <row r="3" spans="1:13" ht="36.75" customHeight="1" x14ac:dyDescent="0.35">
      <c r="A3" s="53"/>
      <c r="B3" s="53"/>
      <c r="C3" s="53"/>
      <c r="D3" s="66"/>
      <c r="E3" s="66"/>
      <c r="F3" s="66"/>
      <c r="G3" s="66"/>
      <c r="H3" s="67"/>
      <c r="I3" s="53"/>
      <c r="J3" s="53"/>
      <c r="K3" s="53"/>
      <c r="L3" s="53"/>
      <c r="M3" s="53"/>
    </row>
    <row r="4" spans="1:13" ht="36.75" customHeight="1" x14ac:dyDescent="0.35">
      <c r="A4" s="53"/>
      <c r="B4" s="53"/>
      <c r="C4" s="53"/>
      <c r="D4" s="66"/>
      <c r="E4" s="66"/>
      <c r="F4" s="66"/>
      <c r="G4" s="66"/>
      <c r="H4" s="67"/>
      <c r="I4" s="53"/>
      <c r="J4" s="53"/>
      <c r="K4" s="53"/>
      <c r="L4" s="53"/>
      <c r="M4" s="53"/>
    </row>
    <row r="5" spans="1:13" ht="100.5" customHeight="1" x14ac:dyDescent="0.35">
      <c r="A5" s="53"/>
      <c r="B5" s="149" t="s">
        <v>447</v>
      </c>
      <c r="C5" s="150"/>
      <c r="D5" s="151" t="s">
        <v>511</v>
      </c>
      <c r="E5" s="152"/>
      <c r="F5" s="152"/>
      <c r="G5" s="152"/>
      <c r="H5" s="152"/>
      <c r="I5" s="53"/>
      <c r="J5" s="53"/>
      <c r="K5" s="53"/>
      <c r="L5" s="53"/>
      <c r="M5" s="53"/>
    </row>
    <row r="6" spans="1:13" ht="93" customHeight="1" x14ac:dyDescent="0.35">
      <c r="A6" s="53"/>
      <c r="B6" s="149" t="s">
        <v>418</v>
      </c>
      <c r="C6" s="150"/>
      <c r="D6" s="151" t="s">
        <v>512</v>
      </c>
      <c r="E6" s="152"/>
      <c r="F6" s="152"/>
      <c r="G6" s="152"/>
      <c r="H6" s="152"/>
      <c r="I6" s="53"/>
      <c r="J6" s="53"/>
      <c r="K6" s="53"/>
      <c r="L6" s="53"/>
      <c r="M6" s="53"/>
    </row>
    <row r="7" spans="1:13" ht="121" customHeight="1" x14ac:dyDescent="0.35">
      <c r="A7" s="53"/>
      <c r="B7" s="149" t="s">
        <v>419</v>
      </c>
      <c r="C7" s="150"/>
      <c r="D7" s="151" t="s">
        <v>513</v>
      </c>
      <c r="E7" s="152"/>
      <c r="F7" s="152"/>
      <c r="G7" s="152"/>
      <c r="H7" s="152"/>
      <c r="I7" s="53"/>
      <c r="J7" s="53"/>
      <c r="K7" s="53"/>
      <c r="L7" s="53"/>
      <c r="M7" s="53"/>
    </row>
    <row r="8" spans="1:13" ht="36.75" customHeight="1" x14ac:dyDescent="0.35">
      <c r="A8" s="53"/>
      <c r="B8" s="53"/>
      <c r="C8" s="53"/>
      <c r="D8" s="53"/>
      <c r="E8" s="53"/>
      <c r="F8" s="53"/>
      <c r="G8" s="53"/>
      <c r="H8" s="53"/>
      <c r="I8" s="53"/>
      <c r="J8" s="53"/>
      <c r="K8" s="53"/>
      <c r="L8" s="53"/>
      <c r="M8" s="53"/>
    </row>
    <row r="9" spans="1:13" ht="36.75" customHeight="1" x14ac:dyDescent="0.35">
      <c r="A9" s="53"/>
      <c r="B9" s="68" t="s">
        <v>420</v>
      </c>
      <c r="C9" s="68" t="s">
        <v>115</v>
      </c>
      <c r="D9" s="68" t="s">
        <v>116</v>
      </c>
      <c r="E9" s="68" t="s">
        <v>421</v>
      </c>
      <c r="F9" s="68" t="s">
        <v>422</v>
      </c>
      <c r="G9" s="68" t="s">
        <v>423</v>
      </c>
      <c r="H9" s="68" t="s">
        <v>424</v>
      </c>
      <c r="I9" s="53"/>
      <c r="J9" s="53"/>
      <c r="K9" s="53"/>
      <c r="L9" s="53"/>
      <c r="M9" s="53"/>
    </row>
    <row r="10" spans="1:13" ht="40.5" customHeight="1" x14ac:dyDescent="0.35">
      <c r="A10" s="53"/>
      <c r="B10" s="69" t="s">
        <v>425</v>
      </c>
      <c r="C10" s="70" t="s">
        <v>2</v>
      </c>
      <c r="D10" s="70" t="s">
        <v>117</v>
      </c>
      <c r="E10" s="71" t="s">
        <v>460</v>
      </c>
      <c r="F10" s="70">
        <v>8</v>
      </c>
      <c r="G10" s="72">
        <v>4000000</v>
      </c>
      <c r="H10" s="70" t="s">
        <v>461</v>
      </c>
      <c r="I10" s="53"/>
      <c r="J10" s="53"/>
      <c r="K10" s="53"/>
      <c r="L10" s="53"/>
      <c r="M10" s="53"/>
    </row>
    <row r="11" spans="1:13" ht="40.5" customHeight="1" x14ac:dyDescent="0.35">
      <c r="A11" s="53"/>
      <c r="B11" s="69" t="s">
        <v>429</v>
      </c>
      <c r="C11" s="70" t="s">
        <v>118</v>
      </c>
      <c r="D11" s="70" t="s">
        <v>119</v>
      </c>
      <c r="E11" s="70" t="s">
        <v>430</v>
      </c>
      <c r="F11" s="70">
        <v>3</v>
      </c>
      <c r="G11" s="72">
        <v>10000000</v>
      </c>
      <c r="H11" s="70" t="s">
        <v>462</v>
      </c>
      <c r="I11" s="53"/>
      <c r="J11" s="53"/>
      <c r="K11" s="53"/>
      <c r="L11" s="53"/>
      <c r="M11" s="53"/>
    </row>
    <row r="12" spans="1:13" ht="40.5" customHeight="1" x14ac:dyDescent="0.35">
      <c r="A12" s="53"/>
      <c r="B12" s="73" t="s">
        <v>432</v>
      </c>
      <c r="C12" s="70" t="s">
        <v>120</v>
      </c>
      <c r="D12" s="70" t="s">
        <v>121</v>
      </c>
      <c r="E12" s="70" t="s">
        <v>463</v>
      </c>
      <c r="F12" s="70">
        <v>27</v>
      </c>
      <c r="G12" s="72">
        <v>3000000</v>
      </c>
      <c r="H12" s="70" t="s">
        <v>464</v>
      </c>
      <c r="I12" s="53"/>
      <c r="J12" s="53"/>
      <c r="K12" s="53"/>
      <c r="L12" s="53"/>
      <c r="M12" s="53"/>
    </row>
    <row r="13" spans="1:13" ht="50.15" customHeight="1" x14ac:dyDescent="0.35">
      <c r="A13" s="53"/>
      <c r="B13" s="74">
        <v>1</v>
      </c>
      <c r="C13" s="75" t="s">
        <v>2</v>
      </c>
      <c r="D13" s="64" t="s">
        <v>134</v>
      </c>
      <c r="E13" s="64" t="s">
        <v>520</v>
      </c>
      <c r="F13" s="64">
        <v>1</v>
      </c>
      <c r="G13" s="64">
        <v>0</v>
      </c>
      <c r="H13" s="64" t="s">
        <v>514</v>
      </c>
      <c r="I13" s="53"/>
      <c r="J13" s="53"/>
      <c r="K13" s="53"/>
      <c r="L13" s="53"/>
      <c r="M13" s="53"/>
    </row>
    <row r="14" spans="1:13" ht="50.15" customHeight="1" x14ac:dyDescent="0.35">
      <c r="A14" s="53"/>
      <c r="B14" s="74">
        <v>2</v>
      </c>
      <c r="C14" s="75" t="s">
        <v>445</v>
      </c>
      <c r="D14" s="64" t="s">
        <v>134</v>
      </c>
      <c r="E14" s="64" t="s">
        <v>521</v>
      </c>
      <c r="F14" s="64">
        <v>1</v>
      </c>
      <c r="G14" s="64">
        <v>0</v>
      </c>
      <c r="H14" s="64" t="s">
        <v>514</v>
      </c>
      <c r="I14" s="53"/>
      <c r="J14" s="53"/>
      <c r="K14" s="53"/>
      <c r="L14" s="53"/>
      <c r="M14" s="53"/>
    </row>
    <row r="15" spans="1:13" ht="50.15" customHeight="1" x14ac:dyDescent="0.35">
      <c r="A15" s="53"/>
      <c r="B15" s="74">
        <v>3</v>
      </c>
      <c r="C15" s="75" t="s">
        <v>33</v>
      </c>
      <c r="D15" s="64" t="s">
        <v>121</v>
      </c>
      <c r="E15" s="64" t="s">
        <v>515</v>
      </c>
      <c r="F15" s="64">
        <v>30</v>
      </c>
      <c r="G15" s="64">
        <v>2500000</v>
      </c>
      <c r="H15" s="64" t="s">
        <v>516</v>
      </c>
      <c r="I15" s="53"/>
      <c r="J15" s="53"/>
      <c r="K15" s="53"/>
      <c r="L15" s="53"/>
      <c r="M15" s="53"/>
    </row>
    <row r="16" spans="1:13" ht="50.15" customHeight="1" x14ac:dyDescent="0.35">
      <c r="A16" s="53"/>
      <c r="B16" s="74">
        <v>4</v>
      </c>
      <c r="C16" s="75" t="s">
        <v>459</v>
      </c>
      <c r="D16" s="64" t="s">
        <v>117</v>
      </c>
      <c r="E16" s="64" t="s">
        <v>517</v>
      </c>
      <c r="F16" s="64">
        <v>1</v>
      </c>
      <c r="G16" s="64">
        <v>0</v>
      </c>
      <c r="H16" s="64" t="s">
        <v>518</v>
      </c>
      <c r="I16" s="53"/>
      <c r="J16" s="53"/>
      <c r="K16" s="53"/>
      <c r="L16" s="53"/>
      <c r="M16" s="53"/>
    </row>
    <row r="17" spans="1:13" ht="50.15" customHeight="1" x14ac:dyDescent="0.35">
      <c r="A17" s="53"/>
      <c r="B17" s="74">
        <v>5</v>
      </c>
      <c r="C17" s="75" t="s">
        <v>33</v>
      </c>
      <c r="D17" s="64" t="s">
        <v>134</v>
      </c>
      <c r="E17" s="64" t="s">
        <v>525</v>
      </c>
      <c r="F17" s="64">
        <v>24</v>
      </c>
      <c r="G17" s="64">
        <v>0</v>
      </c>
      <c r="H17" s="64" t="s">
        <v>526</v>
      </c>
      <c r="I17" s="53"/>
      <c r="J17" s="53"/>
      <c r="K17" s="53"/>
      <c r="L17" s="53"/>
      <c r="M17" s="53"/>
    </row>
    <row r="18" spans="1:13" ht="50.15" customHeight="1" x14ac:dyDescent="0.35">
      <c r="A18" s="53"/>
      <c r="B18" s="74">
        <v>6</v>
      </c>
      <c r="C18" s="75" t="s">
        <v>459</v>
      </c>
      <c r="D18" s="64" t="s">
        <v>117</v>
      </c>
      <c r="E18" s="64" t="s">
        <v>527</v>
      </c>
      <c r="F18" s="64">
        <v>4</v>
      </c>
      <c r="G18" s="64">
        <v>0</v>
      </c>
      <c r="H18" s="64" t="s">
        <v>528</v>
      </c>
      <c r="I18" s="53"/>
      <c r="J18" s="53"/>
      <c r="K18" s="53"/>
      <c r="L18" s="53"/>
      <c r="M18" s="53"/>
    </row>
    <row r="19" spans="1:13" ht="50.15" customHeight="1" x14ac:dyDescent="0.35">
      <c r="A19" s="53"/>
      <c r="B19" s="74">
        <v>7</v>
      </c>
      <c r="C19" s="75"/>
      <c r="D19" s="64"/>
      <c r="E19" s="64"/>
      <c r="F19" s="64"/>
      <c r="G19" s="64"/>
      <c r="H19" s="64"/>
      <c r="I19" s="53"/>
      <c r="J19" s="53"/>
      <c r="K19" s="53"/>
      <c r="L19" s="53"/>
      <c r="M19" s="53"/>
    </row>
    <row r="20" spans="1:13" ht="50.15" customHeight="1" x14ac:dyDescent="0.35">
      <c r="A20" s="53"/>
      <c r="B20" s="74">
        <v>8</v>
      </c>
      <c r="C20" s="75"/>
      <c r="D20" s="64"/>
      <c r="E20" s="64"/>
      <c r="F20" s="64"/>
      <c r="G20" s="64"/>
      <c r="H20" s="64"/>
      <c r="I20" s="53"/>
      <c r="J20" s="53"/>
      <c r="K20" s="53"/>
      <c r="L20" s="53"/>
      <c r="M20" s="53"/>
    </row>
    <row r="21" spans="1:13" ht="50.15" customHeight="1" x14ac:dyDescent="0.35">
      <c r="A21" s="53"/>
      <c r="B21" s="74">
        <v>9</v>
      </c>
      <c r="C21" s="75"/>
      <c r="D21" s="64"/>
      <c r="E21" s="64"/>
      <c r="F21" s="64"/>
      <c r="G21" s="64"/>
      <c r="H21" s="64"/>
      <c r="I21" s="53"/>
      <c r="J21" s="53"/>
      <c r="K21" s="53"/>
      <c r="L21" s="53"/>
      <c r="M21" s="53"/>
    </row>
    <row r="22" spans="1:13" ht="50.15" customHeight="1" x14ac:dyDescent="0.35">
      <c r="A22" s="53"/>
      <c r="B22" s="74">
        <v>10</v>
      </c>
      <c r="C22" s="75"/>
      <c r="D22" s="64"/>
      <c r="E22" s="64"/>
      <c r="F22" s="64"/>
      <c r="G22" s="64"/>
      <c r="H22" s="64"/>
      <c r="I22" s="53"/>
      <c r="J22" s="53"/>
      <c r="K22" s="53"/>
      <c r="L22" s="53"/>
      <c r="M22" s="53"/>
    </row>
    <row r="23" spans="1:13" ht="50.15" customHeight="1" x14ac:dyDescent="0.35">
      <c r="A23" s="53"/>
      <c r="B23" s="74">
        <v>11</v>
      </c>
      <c r="C23" s="75"/>
      <c r="D23" s="64"/>
      <c r="E23" s="64"/>
      <c r="F23" s="64"/>
      <c r="G23" s="64"/>
      <c r="H23" s="64"/>
      <c r="I23" s="53"/>
      <c r="J23" s="53"/>
      <c r="K23" s="53"/>
      <c r="L23" s="53"/>
      <c r="M23" s="53"/>
    </row>
    <row r="24" spans="1:13" ht="50.15" customHeight="1" x14ac:dyDescent="0.35">
      <c r="A24" s="53"/>
      <c r="B24" s="74">
        <v>12</v>
      </c>
      <c r="C24" s="75"/>
      <c r="D24" s="64"/>
      <c r="E24" s="64"/>
      <c r="F24" s="64"/>
      <c r="G24" s="64"/>
      <c r="H24" s="64"/>
      <c r="I24" s="53"/>
      <c r="J24" s="53"/>
      <c r="K24" s="53"/>
      <c r="L24" s="53"/>
      <c r="M24" s="53"/>
    </row>
    <row r="25" spans="1:13" ht="50.15" customHeight="1" x14ac:dyDescent="0.35">
      <c r="A25" s="53"/>
      <c r="B25" s="74">
        <v>13</v>
      </c>
      <c r="C25" s="75"/>
      <c r="D25" s="64"/>
      <c r="E25" s="64"/>
      <c r="F25" s="64"/>
      <c r="G25" s="64"/>
      <c r="H25" s="64"/>
      <c r="I25" s="53"/>
      <c r="J25" s="53"/>
      <c r="K25" s="53"/>
      <c r="L25" s="53"/>
      <c r="M25" s="53"/>
    </row>
    <row r="26" spans="1:13" ht="50.15" customHeight="1" x14ac:dyDescent="0.35">
      <c r="A26" s="53"/>
      <c r="B26" s="74">
        <v>14</v>
      </c>
      <c r="C26" s="75"/>
      <c r="D26" s="64"/>
      <c r="E26" s="64"/>
      <c r="F26" s="64"/>
      <c r="G26" s="64"/>
      <c r="H26" s="64"/>
      <c r="I26" s="53"/>
      <c r="J26" s="53"/>
      <c r="K26" s="53"/>
      <c r="L26" s="53"/>
      <c r="M26" s="53"/>
    </row>
    <row r="27" spans="1:13" ht="50.15" customHeight="1" x14ac:dyDescent="0.35">
      <c r="A27" s="53"/>
      <c r="B27" s="74">
        <v>15</v>
      </c>
      <c r="C27" s="75"/>
      <c r="D27" s="64"/>
      <c r="E27" s="64"/>
      <c r="F27" s="64"/>
      <c r="G27" s="64"/>
      <c r="H27" s="64"/>
      <c r="I27" s="53"/>
      <c r="J27" s="53"/>
      <c r="K27" s="53"/>
      <c r="L27" s="53"/>
      <c r="M27" s="53"/>
    </row>
    <row r="28" spans="1:13" ht="50.15" customHeight="1" x14ac:dyDescent="0.35">
      <c r="A28" s="53"/>
      <c r="B28" s="74">
        <v>16</v>
      </c>
      <c r="C28" s="75"/>
      <c r="D28" s="64"/>
      <c r="E28" s="64"/>
      <c r="F28" s="64"/>
      <c r="G28" s="64"/>
      <c r="H28" s="64"/>
      <c r="I28" s="53"/>
      <c r="J28" s="53"/>
      <c r="K28" s="53"/>
      <c r="L28" s="53"/>
      <c r="M28" s="53"/>
    </row>
    <row r="29" spans="1:13" ht="50.15" customHeight="1" x14ac:dyDescent="0.35">
      <c r="A29" s="53"/>
      <c r="B29" s="74">
        <v>17</v>
      </c>
      <c r="C29" s="75"/>
      <c r="D29" s="64"/>
      <c r="E29" s="64"/>
      <c r="F29" s="64"/>
      <c r="G29" s="64"/>
      <c r="H29" s="64"/>
      <c r="I29" s="53"/>
      <c r="J29" s="53"/>
      <c r="K29" s="53"/>
      <c r="L29" s="53"/>
      <c r="M29" s="53"/>
    </row>
    <row r="30" spans="1:13" ht="50.15" customHeight="1" x14ac:dyDescent="0.35">
      <c r="A30" s="53"/>
      <c r="B30" s="74">
        <v>18</v>
      </c>
      <c r="C30" s="75"/>
      <c r="D30" s="64"/>
      <c r="E30" s="64"/>
      <c r="F30" s="64"/>
      <c r="G30" s="64"/>
      <c r="H30" s="64"/>
      <c r="I30" s="53"/>
      <c r="J30" s="53"/>
      <c r="K30" s="53"/>
      <c r="L30" s="53"/>
      <c r="M30" s="53"/>
    </row>
    <row r="31" spans="1:13" ht="50.15" customHeight="1" x14ac:dyDescent="0.35">
      <c r="A31" s="53"/>
      <c r="B31" s="74">
        <v>19</v>
      </c>
      <c r="C31" s="75"/>
      <c r="D31" s="64"/>
      <c r="E31" s="64"/>
      <c r="F31" s="64"/>
      <c r="G31" s="64"/>
      <c r="H31" s="64"/>
      <c r="I31" s="53"/>
      <c r="J31" s="53"/>
      <c r="K31" s="53"/>
      <c r="L31" s="53"/>
      <c r="M31" s="53"/>
    </row>
    <row r="32" spans="1:13" ht="50.15" customHeight="1" x14ac:dyDescent="0.35">
      <c r="A32" s="53"/>
      <c r="B32" s="74">
        <v>20</v>
      </c>
      <c r="C32" s="75"/>
      <c r="D32" s="64"/>
      <c r="E32" s="64"/>
      <c r="F32" s="64"/>
      <c r="G32" s="64"/>
      <c r="H32" s="64"/>
      <c r="I32" s="53"/>
      <c r="J32" s="53"/>
      <c r="K32" s="53"/>
      <c r="L32" s="53"/>
      <c r="M32" s="53"/>
    </row>
    <row r="33" spans="1:13" ht="50.15" customHeight="1" x14ac:dyDescent="0.35">
      <c r="A33" s="53"/>
      <c r="B33" s="74">
        <v>21</v>
      </c>
      <c r="C33" s="75"/>
      <c r="D33" s="64"/>
      <c r="E33" s="64"/>
      <c r="F33" s="64"/>
      <c r="G33" s="64"/>
      <c r="H33" s="64"/>
      <c r="I33" s="53"/>
      <c r="J33" s="53"/>
      <c r="K33" s="53"/>
      <c r="L33" s="53"/>
      <c r="M33" s="53"/>
    </row>
    <row r="34" spans="1:13" ht="50.15" customHeight="1" x14ac:dyDescent="0.35">
      <c r="A34" s="53"/>
      <c r="B34" s="74">
        <v>22</v>
      </c>
      <c r="C34" s="75"/>
      <c r="D34" s="64"/>
      <c r="E34" s="64"/>
      <c r="F34" s="64"/>
      <c r="G34" s="64"/>
      <c r="H34" s="64"/>
      <c r="I34" s="53"/>
      <c r="J34" s="53"/>
      <c r="K34" s="53"/>
      <c r="L34" s="53"/>
      <c r="M34" s="53"/>
    </row>
    <row r="35" spans="1:13" ht="50.15" customHeight="1" x14ac:dyDescent="0.35">
      <c r="A35" s="53"/>
      <c r="B35" s="74">
        <v>23</v>
      </c>
      <c r="C35" s="75"/>
      <c r="D35" s="64"/>
      <c r="E35" s="64"/>
      <c r="F35" s="64"/>
      <c r="G35" s="64"/>
      <c r="H35" s="64"/>
      <c r="I35" s="53"/>
      <c r="J35" s="53"/>
      <c r="K35" s="53"/>
      <c r="L35" s="53"/>
      <c r="M35" s="53"/>
    </row>
    <row r="36" spans="1:13" ht="50.15" customHeight="1" x14ac:dyDescent="0.35">
      <c r="A36" s="53"/>
      <c r="B36" s="74">
        <v>24</v>
      </c>
      <c r="C36" s="75"/>
      <c r="D36" s="64"/>
      <c r="E36" s="64"/>
      <c r="F36" s="64"/>
      <c r="G36" s="64"/>
      <c r="H36" s="64"/>
      <c r="I36" s="53"/>
      <c r="J36" s="53"/>
      <c r="K36" s="53"/>
      <c r="L36" s="53"/>
      <c r="M36" s="53"/>
    </row>
    <row r="37" spans="1:13" ht="50.15" customHeight="1" x14ac:dyDescent="0.35">
      <c r="A37" s="53"/>
      <c r="B37" s="74">
        <v>25</v>
      </c>
      <c r="C37" s="75"/>
      <c r="D37" s="64"/>
      <c r="E37" s="64"/>
      <c r="F37" s="64"/>
      <c r="G37" s="64"/>
      <c r="H37" s="64"/>
      <c r="I37" s="53"/>
      <c r="J37" s="53"/>
      <c r="K37" s="53"/>
      <c r="L37" s="53"/>
      <c r="M37" s="53"/>
    </row>
    <row r="38" spans="1:13" ht="50.15" customHeight="1" x14ac:dyDescent="0.35">
      <c r="A38" s="53"/>
      <c r="B38" s="74">
        <v>26</v>
      </c>
      <c r="C38" s="75"/>
      <c r="D38" s="64"/>
      <c r="E38" s="64"/>
      <c r="F38" s="64"/>
      <c r="G38" s="64"/>
      <c r="H38" s="64"/>
      <c r="I38" s="53"/>
      <c r="J38" s="53"/>
      <c r="K38" s="53"/>
      <c r="L38" s="53"/>
      <c r="M38" s="53"/>
    </row>
    <row r="39" spans="1:13" ht="50.15" customHeight="1" x14ac:dyDescent="0.35">
      <c r="A39" s="53"/>
      <c r="B39" s="74">
        <v>27</v>
      </c>
      <c r="C39" s="75"/>
      <c r="D39" s="64"/>
      <c r="E39" s="64"/>
      <c r="F39" s="64"/>
      <c r="G39" s="64"/>
      <c r="H39" s="64"/>
      <c r="I39" s="53"/>
      <c r="J39" s="53"/>
      <c r="K39" s="53"/>
      <c r="L39" s="53"/>
      <c r="M39" s="53"/>
    </row>
    <row r="40" spans="1:13" ht="50.15" customHeight="1" x14ac:dyDescent="0.35">
      <c r="A40" s="53"/>
      <c r="B40" s="74">
        <v>28</v>
      </c>
      <c r="C40" s="75"/>
      <c r="D40" s="64"/>
      <c r="E40" s="64"/>
      <c r="F40" s="64"/>
      <c r="G40" s="64"/>
      <c r="H40" s="64"/>
      <c r="I40" s="53"/>
      <c r="J40" s="53"/>
      <c r="K40" s="53"/>
      <c r="L40" s="53"/>
      <c r="M40" s="53"/>
    </row>
    <row r="41" spans="1:13" ht="50.15" customHeight="1" x14ac:dyDescent="0.35">
      <c r="A41" s="53"/>
      <c r="B41" s="74">
        <v>29</v>
      </c>
      <c r="C41" s="75"/>
      <c r="D41" s="64"/>
      <c r="E41" s="64"/>
      <c r="F41" s="64"/>
      <c r="G41" s="64"/>
      <c r="H41" s="64"/>
      <c r="I41" s="53"/>
      <c r="J41" s="53"/>
      <c r="K41" s="53"/>
      <c r="L41" s="53"/>
      <c r="M41" s="53"/>
    </row>
    <row r="42" spans="1:13" ht="50.15" customHeight="1" x14ac:dyDescent="0.35">
      <c r="A42" s="53"/>
      <c r="B42" s="74">
        <v>30</v>
      </c>
      <c r="C42" s="75"/>
      <c r="D42" s="64"/>
      <c r="E42" s="64"/>
      <c r="F42" s="64"/>
      <c r="G42" s="64"/>
      <c r="H42" s="64"/>
      <c r="I42" s="53"/>
      <c r="J42" s="53"/>
      <c r="K42" s="53"/>
      <c r="L42" s="53"/>
      <c r="M42" s="53"/>
    </row>
    <row r="43" spans="1:13" ht="50.15" customHeight="1" x14ac:dyDescent="0.35">
      <c r="A43" s="53"/>
      <c r="B43" s="74">
        <v>31</v>
      </c>
      <c r="C43" s="75"/>
      <c r="D43" s="64"/>
      <c r="E43" s="64"/>
      <c r="F43" s="64"/>
      <c r="G43" s="64"/>
      <c r="H43" s="64"/>
      <c r="I43" s="53"/>
      <c r="J43" s="53"/>
      <c r="K43" s="53"/>
      <c r="L43" s="53"/>
      <c r="M43" s="53"/>
    </row>
    <row r="44" spans="1:13" ht="50.15" customHeight="1" x14ac:dyDescent="0.35">
      <c r="A44" s="53"/>
      <c r="B44" s="74">
        <v>32</v>
      </c>
      <c r="C44" s="75"/>
      <c r="D44" s="64"/>
      <c r="E44" s="64"/>
      <c r="F44" s="64"/>
      <c r="G44" s="64"/>
      <c r="H44" s="64"/>
      <c r="I44" s="53"/>
      <c r="J44" s="53"/>
      <c r="K44" s="53"/>
      <c r="L44" s="53"/>
      <c r="M44" s="53"/>
    </row>
    <row r="45" spans="1:13" ht="50.15" customHeight="1" x14ac:dyDescent="0.35">
      <c r="A45" s="53"/>
      <c r="B45" s="74">
        <v>33</v>
      </c>
      <c r="C45" s="75"/>
      <c r="D45" s="64"/>
      <c r="E45" s="64"/>
      <c r="F45" s="64"/>
      <c r="G45" s="64"/>
      <c r="H45" s="64"/>
      <c r="I45" s="53"/>
      <c r="J45" s="53"/>
      <c r="K45" s="53"/>
      <c r="L45" s="53"/>
      <c r="M45" s="53"/>
    </row>
    <row r="46" spans="1:13" ht="50.15" customHeight="1" x14ac:dyDescent="0.35">
      <c r="A46" s="53"/>
      <c r="B46" s="74">
        <v>34</v>
      </c>
      <c r="C46" s="75"/>
      <c r="D46" s="64"/>
      <c r="E46" s="64"/>
      <c r="F46" s="64"/>
      <c r="G46" s="64"/>
      <c r="H46" s="64"/>
      <c r="I46" s="53"/>
      <c r="J46" s="53"/>
      <c r="K46" s="53"/>
      <c r="L46" s="53"/>
      <c r="M46" s="53"/>
    </row>
    <row r="47" spans="1:13" ht="50.15" customHeight="1" x14ac:dyDescent="0.35">
      <c r="A47" s="53"/>
      <c r="B47" s="74">
        <v>35</v>
      </c>
      <c r="C47" s="75"/>
      <c r="D47" s="64"/>
      <c r="E47" s="64"/>
      <c r="F47" s="64"/>
      <c r="G47" s="64"/>
      <c r="H47" s="64"/>
      <c r="I47" s="53"/>
      <c r="J47" s="53"/>
      <c r="K47" s="53"/>
      <c r="L47" s="53"/>
      <c r="M47" s="53"/>
    </row>
    <row r="48" spans="1:13" ht="50.15" customHeight="1" x14ac:dyDescent="0.35">
      <c r="A48" s="53"/>
      <c r="B48" s="74">
        <v>36</v>
      </c>
      <c r="C48" s="75"/>
      <c r="D48" s="64"/>
      <c r="E48" s="64"/>
      <c r="F48" s="64"/>
      <c r="G48" s="64"/>
      <c r="H48" s="64"/>
      <c r="I48" s="53"/>
      <c r="J48" s="53"/>
      <c r="K48" s="53"/>
      <c r="L48" s="53"/>
      <c r="M48" s="53"/>
    </row>
    <row r="49" spans="1:13" ht="50.15" customHeight="1" x14ac:dyDescent="0.35">
      <c r="A49" s="53"/>
      <c r="B49" s="74">
        <v>37</v>
      </c>
      <c r="C49" s="75"/>
      <c r="D49" s="64"/>
      <c r="E49" s="64"/>
      <c r="F49" s="64"/>
      <c r="G49" s="64"/>
      <c r="H49" s="64"/>
      <c r="I49" s="53"/>
      <c r="J49" s="53"/>
      <c r="K49" s="53"/>
      <c r="L49" s="53"/>
      <c r="M49" s="53"/>
    </row>
    <row r="50" spans="1:13" ht="50.15" customHeight="1" x14ac:dyDescent="0.35">
      <c r="A50" s="53"/>
      <c r="B50" s="74">
        <v>38</v>
      </c>
      <c r="C50" s="75"/>
      <c r="D50" s="64"/>
      <c r="E50" s="64"/>
      <c r="F50" s="64"/>
      <c r="G50" s="64"/>
      <c r="H50" s="64"/>
      <c r="I50" s="53"/>
      <c r="J50" s="53"/>
      <c r="K50" s="53"/>
      <c r="L50" s="53"/>
      <c r="M50" s="53"/>
    </row>
    <row r="51" spans="1:13" ht="50.15" customHeight="1" x14ac:dyDescent="0.35">
      <c r="A51" s="53"/>
      <c r="B51" s="74">
        <v>39</v>
      </c>
      <c r="C51" s="75"/>
      <c r="D51" s="64"/>
      <c r="E51" s="64"/>
      <c r="F51" s="64"/>
      <c r="G51" s="64"/>
      <c r="H51" s="64"/>
      <c r="I51" s="53"/>
      <c r="J51" s="53"/>
      <c r="K51" s="53"/>
      <c r="L51" s="53"/>
      <c r="M51" s="53"/>
    </row>
    <row r="52" spans="1:13" ht="50.15" customHeight="1" x14ac:dyDescent="0.35">
      <c r="A52" s="53"/>
      <c r="B52" s="74">
        <v>40</v>
      </c>
      <c r="C52" s="75"/>
      <c r="D52" s="64"/>
      <c r="E52" s="64"/>
      <c r="F52" s="64"/>
      <c r="G52" s="64"/>
      <c r="H52" s="64"/>
      <c r="I52" s="53"/>
      <c r="J52" s="53"/>
      <c r="K52" s="53"/>
      <c r="L52" s="53"/>
      <c r="M52" s="53"/>
    </row>
    <row r="53" spans="1:13" ht="50.15" customHeight="1" x14ac:dyDescent="0.35">
      <c r="A53" s="53"/>
      <c r="B53" s="74">
        <v>41</v>
      </c>
      <c r="C53" s="75"/>
      <c r="D53" s="64"/>
      <c r="E53" s="64"/>
      <c r="F53" s="64"/>
      <c r="G53" s="64"/>
      <c r="H53" s="64"/>
      <c r="I53" s="53"/>
      <c r="J53" s="53"/>
      <c r="K53" s="53"/>
      <c r="L53" s="53"/>
      <c r="M53" s="53"/>
    </row>
    <row r="54" spans="1:13" ht="50.15" customHeight="1" x14ac:dyDescent="0.35">
      <c r="A54" s="53"/>
      <c r="B54" s="74">
        <v>42</v>
      </c>
      <c r="C54" s="75"/>
      <c r="D54" s="64"/>
      <c r="E54" s="64"/>
      <c r="F54" s="64"/>
      <c r="G54" s="64"/>
      <c r="H54" s="64"/>
      <c r="I54" s="53"/>
      <c r="J54" s="53"/>
      <c r="K54" s="53"/>
      <c r="L54" s="53"/>
      <c r="M54" s="53"/>
    </row>
    <row r="55" spans="1:13" ht="50.15" customHeight="1" x14ac:dyDescent="0.35">
      <c r="A55" s="53"/>
      <c r="B55" s="74">
        <v>43</v>
      </c>
      <c r="C55" s="75"/>
      <c r="D55" s="64"/>
      <c r="E55" s="64"/>
      <c r="F55" s="64"/>
      <c r="G55" s="64"/>
      <c r="H55" s="64"/>
      <c r="I55" s="53"/>
      <c r="J55" s="53"/>
      <c r="K55" s="53"/>
      <c r="L55" s="53"/>
      <c r="M55" s="53"/>
    </row>
    <row r="56" spans="1:13" ht="50.15" customHeight="1" x14ac:dyDescent="0.35">
      <c r="A56" s="53"/>
      <c r="B56" s="74">
        <v>44</v>
      </c>
      <c r="C56" s="75"/>
      <c r="D56" s="64"/>
      <c r="E56" s="64"/>
      <c r="F56" s="64"/>
      <c r="G56" s="64"/>
      <c r="H56" s="64"/>
      <c r="I56" s="53"/>
      <c r="J56" s="53"/>
      <c r="K56" s="53"/>
      <c r="L56" s="53"/>
      <c r="M56" s="53"/>
    </row>
    <row r="57" spans="1:13" ht="50.15" customHeight="1" x14ac:dyDescent="0.35">
      <c r="A57" s="53"/>
      <c r="B57" s="74">
        <v>45</v>
      </c>
      <c r="C57" s="75"/>
      <c r="D57" s="64"/>
      <c r="E57" s="64"/>
      <c r="F57" s="64"/>
      <c r="G57" s="64"/>
      <c r="H57" s="64"/>
      <c r="I57" s="53"/>
      <c r="J57" s="53"/>
      <c r="K57" s="53"/>
      <c r="L57" s="53"/>
      <c r="M57" s="53"/>
    </row>
    <row r="58" spans="1:13" ht="50.15" customHeight="1" x14ac:dyDescent="0.35">
      <c r="A58" s="53"/>
      <c r="B58" s="74">
        <v>46</v>
      </c>
      <c r="C58" s="75"/>
      <c r="D58" s="64"/>
      <c r="E58" s="64"/>
      <c r="F58" s="64"/>
      <c r="G58" s="64"/>
      <c r="H58" s="64"/>
      <c r="I58" s="53"/>
      <c r="J58" s="53"/>
      <c r="K58" s="53"/>
      <c r="L58" s="53"/>
      <c r="M58" s="53"/>
    </row>
    <row r="59" spans="1:13" ht="50.15" customHeight="1" x14ac:dyDescent="0.35">
      <c r="A59" s="53"/>
      <c r="B59" s="74">
        <v>47</v>
      </c>
      <c r="C59" s="75"/>
      <c r="D59" s="64"/>
      <c r="E59" s="64"/>
      <c r="F59" s="64"/>
      <c r="G59" s="64"/>
      <c r="H59" s="64"/>
      <c r="I59" s="53"/>
      <c r="J59" s="53"/>
      <c r="K59" s="53"/>
      <c r="L59" s="53"/>
      <c r="M59" s="53"/>
    </row>
    <row r="60" spans="1:13" ht="50.15" customHeight="1" x14ac:dyDescent="0.35">
      <c r="A60" s="53"/>
      <c r="B60" s="74">
        <v>48</v>
      </c>
      <c r="C60" s="75"/>
      <c r="D60" s="64"/>
      <c r="E60" s="64"/>
      <c r="F60" s="64"/>
      <c r="G60" s="64"/>
      <c r="H60" s="64"/>
      <c r="I60" s="53"/>
      <c r="J60" s="53"/>
      <c r="K60" s="53"/>
      <c r="L60" s="53"/>
      <c r="M60" s="53"/>
    </row>
    <row r="61" spans="1:13" ht="50.15" customHeight="1" x14ac:dyDescent="0.35">
      <c r="A61" s="53"/>
      <c r="B61" s="74">
        <v>49</v>
      </c>
      <c r="C61" s="75"/>
      <c r="D61" s="64"/>
      <c r="E61" s="64"/>
      <c r="F61" s="64"/>
      <c r="G61" s="64"/>
      <c r="H61" s="64"/>
      <c r="I61" s="53"/>
      <c r="J61" s="53"/>
      <c r="K61" s="53"/>
      <c r="L61" s="53"/>
      <c r="M61" s="53"/>
    </row>
    <row r="62" spans="1:13" ht="50.15" customHeight="1" x14ac:dyDescent="0.35">
      <c r="A62" s="53"/>
      <c r="B62" s="74">
        <v>50</v>
      </c>
      <c r="C62" s="75"/>
      <c r="D62" s="64"/>
      <c r="E62" s="64"/>
      <c r="F62" s="64"/>
      <c r="G62" s="64"/>
      <c r="H62" s="64"/>
      <c r="I62" s="53"/>
      <c r="J62" s="53"/>
      <c r="K62" s="53"/>
      <c r="L62" s="53"/>
      <c r="M62" s="53"/>
    </row>
    <row r="63" spans="1:13" ht="37" customHeight="1" x14ac:dyDescent="0.35">
      <c r="A63" s="53"/>
      <c r="B63" s="53"/>
      <c r="C63" s="53"/>
      <c r="D63" s="53"/>
      <c r="E63" s="53"/>
      <c r="F63" s="65"/>
      <c r="G63" s="53"/>
      <c r="H63" s="53"/>
      <c r="I63" s="53"/>
      <c r="J63" s="53"/>
      <c r="K63" s="53"/>
      <c r="L63" s="53"/>
      <c r="M63" s="53"/>
    </row>
    <row r="64" spans="1:13" ht="37" customHeight="1" x14ac:dyDescent="0.35">
      <c r="A64" s="53"/>
      <c r="B64" s="53"/>
      <c r="C64" s="53"/>
      <c r="D64" s="53"/>
      <c r="E64" s="53"/>
      <c r="F64" s="65"/>
      <c r="G64" s="53"/>
      <c r="H64" s="53"/>
      <c r="I64" s="53"/>
      <c r="J64" s="53"/>
      <c r="K64" s="53"/>
      <c r="L64" s="53"/>
      <c r="M64" s="53"/>
    </row>
    <row r="65" spans="1:13" ht="12.75" customHeight="1" x14ac:dyDescent="0.35">
      <c r="A65" s="53"/>
      <c r="B65" s="53"/>
      <c r="C65" s="53"/>
      <c r="D65" s="53"/>
      <c r="E65" s="53"/>
      <c r="F65" s="65"/>
      <c r="G65" s="53"/>
      <c r="H65" s="53"/>
      <c r="I65" s="53"/>
      <c r="J65" s="53"/>
      <c r="K65" s="53"/>
      <c r="L65" s="53"/>
      <c r="M65" s="53"/>
    </row>
    <row r="66" spans="1:13" ht="12.75" customHeight="1" x14ac:dyDescent="0.35">
      <c r="A66" s="53"/>
      <c r="B66" s="53"/>
      <c r="C66" s="53"/>
      <c r="D66" s="53"/>
      <c r="E66" s="53"/>
      <c r="F66" s="65"/>
      <c r="G66" s="53"/>
      <c r="H66" s="53"/>
      <c r="I66" s="53"/>
      <c r="J66" s="53"/>
      <c r="K66" s="53"/>
      <c r="L66" s="53"/>
      <c r="M66" s="53"/>
    </row>
    <row r="67" spans="1:13" ht="12.75" customHeight="1" x14ac:dyDescent="0.35">
      <c r="A67" s="53"/>
      <c r="B67" s="53"/>
      <c r="C67" s="53"/>
      <c r="D67" s="53"/>
      <c r="E67" s="53"/>
      <c r="F67" s="65"/>
      <c r="G67" s="53"/>
      <c r="H67" s="53"/>
      <c r="I67" s="53"/>
      <c r="J67" s="53"/>
      <c r="K67" s="53"/>
      <c r="L67" s="53"/>
      <c r="M67" s="53"/>
    </row>
    <row r="68" spans="1:13" ht="12.75" customHeight="1" x14ac:dyDescent="0.35">
      <c r="A68" s="53"/>
      <c r="B68" s="53"/>
      <c r="C68" s="53"/>
      <c r="D68" s="53"/>
      <c r="E68" s="53"/>
      <c r="F68" s="65"/>
      <c r="G68" s="53"/>
      <c r="H68" s="53"/>
      <c r="I68" s="53"/>
      <c r="J68" s="53"/>
      <c r="K68" s="53"/>
      <c r="L68" s="53"/>
      <c r="M68" s="53"/>
    </row>
    <row r="69" spans="1:13" ht="12.75" customHeight="1" x14ac:dyDescent="0.35">
      <c r="A69" s="53"/>
      <c r="B69" s="53"/>
      <c r="C69" s="53"/>
      <c r="D69" s="53"/>
      <c r="E69" s="53"/>
      <c r="F69" s="65"/>
      <c r="G69" s="53"/>
      <c r="H69" s="53"/>
      <c r="I69" s="53"/>
      <c r="J69" s="53"/>
      <c r="K69" s="53"/>
      <c r="L69" s="53"/>
      <c r="M69" s="53"/>
    </row>
    <row r="70" spans="1:13" ht="12.75" customHeight="1" x14ac:dyDescent="0.35">
      <c r="A70" s="53"/>
      <c r="B70" s="53"/>
      <c r="C70" s="53"/>
      <c r="D70" s="53"/>
      <c r="E70" s="53"/>
      <c r="F70" s="65"/>
      <c r="G70" s="53"/>
      <c r="H70" s="53"/>
      <c r="I70" s="53"/>
      <c r="J70" s="53"/>
      <c r="K70" s="53"/>
      <c r="L70" s="53"/>
      <c r="M70" s="53"/>
    </row>
    <row r="71" spans="1:13" ht="12.75" customHeight="1" x14ac:dyDescent="0.35">
      <c r="A71" s="53"/>
      <c r="B71" s="53"/>
      <c r="C71" s="53"/>
      <c r="D71" s="53"/>
      <c r="E71" s="53"/>
      <c r="F71" s="65"/>
      <c r="G71" s="53"/>
      <c r="H71" s="53"/>
      <c r="I71" s="53"/>
      <c r="J71" s="53"/>
      <c r="K71" s="53"/>
      <c r="L71" s="53"/>
      <c r="M71" s="53"/>
    </row>
    <row r="72" spans="1:13" ht="12.75" customHeight="1" x14ac:dyDescent="0.35">
      <c r="A72" s="53"/>
      <c r="B72" s="53"/>
      <c r="C72" s="53"/>
      <c r="D72" s="53"/>
      <c r="E72" s="53"/>
      <c r="F72" s="65"/>
      <c r="G72" s="53"/>
      <c r="H72" s="53"/>
      <c r="I72" s="53"/>
      <c r="J72" s="53"/>
      <c r="K72" s="53"/>
      <c r="L72" s="53"/>
      <c r="M72" s="53"/>
    </row>
    <row r="73" spans="1:13" ht="12.75" customHeight="1" x14ac:dyDescent="0.35">
      <c r="A73" s="53"/>
      <c r="B73" s="53"/>
      <c r="C73" s="53"/>
      <c r="D73" s="53"/>
      <c r="E73" s="53"/>
      <c r="F73" s="65"/>
      <c r="G73" s="53"/>
      <c r="H73" s="53"/>
      <c r="I73" s="53"/>
      <c r="J73" s="53"/>
      <c r="K73" s="53"/>
      <c r="L73" s="53"/>
      <c r="M73" s="53"/>
    </row>
    <row r="74" spans="1:13" ht="12.75" customHeight="1" x14ac:dyDescent="0.35">
      <c r="A74" s="53"/>
      <c r="B74" s="53"/>
      <c r="C74" s="53"/>
      <c r="D74" s="53"/>
      <c r="E74" s="53"/>
      <c r="F74" s="65"/>
      <c r="G74" s="53"/>
      <c r="H74" s="53"/>
      <c r="I74" s="53"/>
      <c r="J74" s="53"/>
      <c r="K74" s="53"/>
      <c r="L74" s="53"/>
      <c r="M74" s="53"/>
    </row>
    <row r="75" spans="1:13" ht="12.75" customHeight="1" x14ac:dyDescent="0.35">
      <c r="A75" s="53"/>
      <c r="B75" s="53"/>
      <c r="C75" s="53"/>
      <c r="D75" s="53"/>
      <c r="E75" s="53"/>
      <c r="F75" s="65"/>
      <c r="G75" s="53"/>
      <c r="H75" s="53"/>
      <c r="I75" s="53"/>
      <c r="J75" s="53"/>
      <c r="K75" s="53"/>
      <c r="L75" s="53"/>
      <c r="M75" s="53"/>
    </row>
    <row r="76" spans="1:13" ht="12.75" customHeight="1" x14ac:dyDescent="0.35">
      <c r="A76" s="53"/>
      <c r="B76" s="53"/>
      <c r="C76" s="53"/>
      <c r="D76" s="53"/>
      <c r="E76" s="53"/>
      <c r="F76" s="65"/>
      <c r="G76" s="53"/>
      <c r="H76" s="53"/>
      <c r="I76" s="53"/>
      <c r="J76" s="53"/>
      <c r="K76" s="53"/>
      <c r="L76" s="53"/>
      <c r="M76" s="53"/>
    </row>
    <row r="77" spans="1:13" ht="12.75" customHeight="1" x14ac:dyDescent="0.35">
      <c r="A77" s="53"/>
      <c r="B77" s="53"/>
      <c r="C77" s="53"/>
      <c r="D77" s="53"/>
      <c r="E77" s="53"/>
      <c r="F77" s="65"/>
      <c r="G77" s="53"/>
      <c r="H77" s="53"/>
      <c r="I77" s="53"/>
      <c r="J77" s="53"/>
      <c r="K77" s="53"/>
      <c r="L77" s="53"/>
      <c r="M77" s="53"/>
    </row>
    <row r="78" spans="1:13" ht="12.75" customHeight="1" x14ac:dyDescent="0.35">
      <c r="A78" s="53"/>
      <c r="B78" s="53"/>
      <c r="C78" s="53"/>
      <c r="D78" s="53"/>
      <c r="E78" s="53"/>
      <c r="F78" s="65"/>
      <c r="G78" s="53"/>
      <c r="H78" s="53"/>
      <c r="I78" s="53"/>
      <c r="J78" s="53"/>
      <c r="K78" s="53"/>
      <c r="L78" s="53"/>
      <c r="M78" s="53"/>
    </row>
    <row r="79" spans="1:13" ht="12.75" customHeight="1" x14ac:dyDescent="0.35">
      <c r="A79" s="53"/>
      <c r="B79" s="53"/>
      <c r="C79" s="53"/>
      <c r="D79" s="53"/>
      <c r="E79" s="53"/>
      <c r="F79" s="65"/>
      <c r="G79" s="53"/>
      <c r="H79" s="53"/>
      <c r="I79" s="53"/>
      <c r="J79" s="53"/>
      <c r="K79" s="53"/>
      <c r="L79" s="53"/>
      <c r="M79" s="53"/>
    </row>
    <row r="80" spans="1:13" ht="12.75" customHeight="1" x14ac:dyDescent="0.35">
      <c r="A80" s="53"/>
      <c r="B80" s="53"/>
      <c r="C80" s="53"/>
      <c r="D80" s="53"/>
      <c r="E80" s="53"/>
      <c r="F80" s="65"/>
      <c r="G80" s="53"/>
      <c r="H80" s="53"/>
      <c r="I80" s="53"/>
      <c r="J80" s="53"/>
      <c r="K80" s="53"/>
      <c r="L80" s="53"/>
      <c r="M80" s="53"/>
    </row>
    <row r="81" spans="1:13" ht="12.75" customHeight="1" x14ac:dyDescent="0.35">
      <c r="A81" s="53"/>
      <c r="B81" s="53"/>
      <c r="C81" s="53"/>
      <c r="D81" s="53"/>
      <c r="E81" s="53"/>
      <c r="F81" s="65"/>
      <c r="G81" s="53"/>
      <c r="H81" s="53"/>
      <c r="I81" s="53"/>
      <c r="J81" s="53"/>
      <c r="K81" s="53"/>
      <c r="L81" s="53"/>
      <c r="M81" s="53"/>
    </row>
    <row r="82" spans="1:13" ht="12.75" customHeight="1" x14ac:dyDescent="0.35">
      <c r="A82" s="53"/>
      <c r="B82" s="53"/>
      <c r="C82" s="53"/>
      <c r="D82" s="53"/>
      <c r="E82" s="53"/>
      <c r="F82" s="65"/>
      <c r="G82" s="53"/>
      <c r="H82" s="53"/>
      <c r="I82" s="53"/>
      <c r="J82" s="53"/>
      <c r="K82" s="53"/>
      <c r="L82" s="53"/>
      <c r="M82" s="53"/>
    </row>
    <row r="83" spans="1:13" ht="12.75" customHeight="1" x14ac:dyDescent="0.35">
      <c r="A83" s="53"/>
      <c r="B83" s="53"/>
      <c r="C83" s="53"/>
      <c r="D83" s="53"/>
      <c r="E83" s="53"/>
      <c r="F83" s="65"/>
      <c r="G83" s="53"/>
      <c r="H83" s="53"/>
      <c r="I83" s="53"/>
      <c r="J83" s="53"/>
      <c r="K83" s="53"/>
      <c r="L83" s="53"/>
      <c r="M83" s="53"/>
    </row>
    <row r="84" spans="1:13" ht="12.75" customHeight="1" x14ac:dyDescent="0.35">
      <c r="A84" s="53"/>
      <c r="B84" s="53"/>
      <c r="C84" s="53"/>
      <c r="D84" s="53"/>
      <c r="E84" s="53"/>
      <c r="F84" s="65"/>
      <c r="G84" s="53"/>
      <c r="H84" s="53"/>
      <c r="I84" s="53"/>
      <c r="J84" s="53"/>
      <c r="K84" s="53"/>
      <c r="L84" s="53"/>
      <c r="M84" s="53"/>
    </row>
    <row r="85" spans="1:13" ht="12.75" customHeight="1" x14ac:dyDescent="0.35">
      <c r="A85" s="53"/>
      <c r="B85" s="53"/>
      <c r="C85" s="53"/>
      <c r="D85" s="53"/>
      <c r="E85" s="53"/>
      <c r="F85" s="65"/>
      <c r="G85" s="53"/>
      <c r="H85" s="53"/>
      <c r="I85" s="53"/>
      <c r="J85" s="53"/>
      <c r="K85" s="53"/>
      <c r="L85" s="53"/>
      <c r="M85" s="53"/>
    </row>
    <row r="86" spans="1:13" ht="12.75" customHeight="1" x14ac:dyDescent="0.35">
      <c r="A86" s="53"/>
      <c r="B86" s="53"/>
      <c r="C86" s="53"/>
      <c r="D86" s="53"/>
      <c r="E86" s="53"/>
      <c r="F86" s="65"/>
      <c r="G86" s="53"/>
      <c r="H86" s="53"/>
      <c r="I86" s="53"/>
      <c r="J86" s="53"/>
      <c r="K86" s="53"/>
      <c r="L86" s="53"/>
      <c r="M86" s="53"/>
    </row>
    <row r="87" spans="1:13" ht="12.75" customHeight="1" x14ac:dyDescent="0.35">
      <c r="A87" s="53"/>
      <c r="B87" s="53"/>
      <c r="C87" s="53"/>
      <c r="D87" s="53"/>
      <c r="E87" s="53"/>
      <c r="F87" s="65"/>
      <c r="G87" s="53"/>
      <c r="H87" s="53"/>
      <c r="I87" s="53"/>
      <c r="J87" s="53"/>
      <c r="K87" s="53"/>
      <c r="L87" s="53"/>
      <c r="M87" s="53"/>
    </row>
    <row r="88" spans="1:13" ht="12.75" customHeight="1" x14ac:dyDescent="0.35">
      <c r="A88" s="53"/>
      <c r="B88" s="53"/>
      <c r="C88" s="53"/>
      <c r="D88" s="53"/>
      <c r="E88" s="53"/>
      <c r="F88" s="65"/>
      <c r="G88" s="53"/>
      <c r="H88" s="53"/>
      <c r="I88" s="53"/>
      <c r="J88" s="53"/>
      <c r="K88" s="53"/>
      <c r="L88" s="53"/>
      <c r="M88" s="53"/>
    </row>
    <row r="89" spans="1:13" ht="12.75" customHeight="1" x14ac:dyDescent="0.35">
      <c r="A89" s="53"/>
      <c r="B89" s="53"/>
      <c r="C89" s="53"/>
      <c r="D89" s="53"/>
      <c r="E89" s="53"/>
      <c r="F89" s="65"/>
      <c r="G89" s="53"/>
      <c r="H89" s="53"/>
      <c r="I89" s="53"/>
      <c r="J89" s="53"/>
      <c r="K89" s="53"/>
      <c r="L89" s="53"/>
      <c r="M89" s="53"/>
    </row>
    <row r="90" spans="1:13" ht="12.75" customHeight="1" x14ac:dyDescent="0.35">
      <c r="A90" s="53"/>
      <c r="B90" s="53"/>
      <c r="C90" s="53"/>
      <c r="D90" s="53"/>
      <c r="E90" s="53"/>
      <c r="F90" s="65"/>
      <c r="G90" s="53"/>
      <c r="H90" s="53"/>
      <c r="I90" s="53"/>
      <c r="J90" s="53"/>
      <c r="K90" s="53"/>
      <c r="L90" s="53"/>
      <c r="M90" s="53"/>
    </row>
    <row r="91" spans="1:13" ht="12.75" customHeight="1" x14ac:dyDescent="0.35">
      <c r="A91" s="53"/>
      <c r="B91" s="53"/>
      <c r="C91" s="53"/>
      <c r="D91" s="53"/>
      <c r="E91" s="53"/>
      <c r="F91" s="65"/>
      <c r="G91" s="53"/>
      <c r="H91" s="53"/>
      <c r="I91" s="53"/>
      <c r="J91" s="53"/>
      <c r="K91" s="53"/>
      <c r="L91" s="53"/>
      <c r="M91" s="53"/>
    </row>
    <row r="92" spans="1:13" ht="12.75" customHeight="1" x14ac:dyDescent="0.35">
      <c r="A92" s="53"/>
      <c r="B92" s="53"/>
      <c r="C92" s="53"/>
      <c r="D92" s="53"/>
      <c r="E92" s="53"/>
      <c r="F92" s="65"/>
      <c r="G92" s="53"/>
      <c r="H92" s="53"/>
      <c r="I92" s="53"/>
      <c r="J92" s="53"/>
      <c r="K92" s="53"/>
      <c r="L92" s="53"/>
      <c r="M92" s="53"/>
    </row>
    <row r="93" spans="1:13" ht="12.75" customHeight="1" x14ac:dyDescent="0.35">
      <c r="A93" s="53"/>
      <c r="B93" s="53"/>
      <c r="C93" s="53"/>
      <c r="D93" s="53"/>
      <c r="E93" s="53"/>
      <c r="F93" s="65"/>
      <c r="G93" s="53"/>
      <c r="H93" s="53"/>
      <c r="I93" s="53"/>
      <c r="J93" s="53"/>
      <c r="K93" s="53"/>
      <c r="L93" s="53"/>
      <c r="M93" s="53"/>
    </row>
    <row r="94" spans="1:13" ht="12.75" customHeight="1" x14ac:dyDescent="0.35">
      <c r="A94" s="53"/>
      <c r="B94" s="53"/>
      <c r="C94" s="53"/>
      <c r="D94" s="53"/>
      <c r="E94" s="53"/>
      <c r="F94" s="65"/>
      <c r="G94" s="53"/>
      <c r="H94" s="53"/>
      <c r="I94" s="53"/>
      <c r="J94" s="53"/>
      <c r="K94" s="53"/>
      <c r="L94" s="53"/>
      <c r="M94" s="53"/>
    </row>
    <row r="95" spans="1:13" ht="12.75" customHeight="1" x14ac:dyDescent="0.35">
      <c r="A95" s="53"/>
      <c r="B95" s="53"/>
      <c r="C95" s="53"/>
      <c r="D95" s="53"/>
      <c r="E95" s="53"/>
      <c r="F95" s="65"/>
      <c r="G95" s="53"/>
      <c r="H95" s="53"/>
      <c r="I95" s="53"/>
      <c r="J95" s="53"/>
      <c r="K95" s="53"/>
      <c r="L95" s="53"/>
      <c r="M95" s="53"/>
    </row>
    <row r="96" spans="1:13" ht="12.75" customHeight="1" x14ac:dyDescent="0.35">
      <c r="A96" s="53"/>
      <c r="B96" s="53"/>
      <c r="C96" s="53"/>
      <c r="D96" s="53"/>
      <c r="E96" s="53"/>
      <c r="F96" s="65"/>
      <c r="G96" s="53"/>
      <c r="H96" s="53"/>
      <c r="I96" s="53"/>
      <c r="J96" s="53"/>
      <c r="K96" s="53"/>
      <c r="L96" s="53"/>
      <c r="M96" s="53"/>
    </row>
    <row r="97" spans="1:13" ht="12.75" customHeight="1" x14ac:dyDescent="0.35">
      <c r="A97" s="53"/>
      <c r="B97" s="53"/>
      <c r="C97" s="53"/>
      <c r="D97" s="53"/>
      <c r="E97" s="53"/>
      <c r="F97" s="65"/>
      <c r="G97" s="53"/>
      <c r="H97" s="53"/>
      <c r="I97" s="53"/>
      <c r="J97" s="53"/>
      <c r="K97" s="53"/>
      <c r="L97" s="53"/>
      <c r="M97" s="53"/>
    </row>
    <row r="98" spans="1:13" ht="12.75" customHeight="1" x14ac:dyDescent="0.35">
      <c r="A98" s="53"/>
      <c r="B98" s="53"/>
      <c r="C98" s="53"/>
      <c r="D98" s="53"/>
      <c r="E98" s="53"/>
      <c r="F98" s="65"/>
      <c r="G98" s="53"/>
      <c r="H98" s="53"/>
      <c r="I98" s="53"/>
      <c r="J98" s="53"/>
      <c r="K98" s="53"/>
      <c r="L98" s="53"/>
      <c r="M98" s="53"/>
    </row>
    <row r="99" spans="1:13" ht="12.75" customHeight="1" x14ac:dyDescent="0.35">
      <c r="A99" s="53"/>
      <c r="B99" s="53"/>
      <c r="C99" s="53"/>
      <c r="D99" s="53"/>
      <c r="E99" s="53"/>
      <c r="F99" s="65"/>
      <c r="G99" s="53"/>
      <c r="H99" s="53"/>
      <c r="I99" s="53"/>
      <c r="J99" s="53"/>
      <c r="K99" s="53"/>
      <c r="L99" s="53"/>
      <c r="M99" s="53"/>
    </row>
    <row r="100" spans="1:13" ht="12.75" customHeight="1" x14ac:dyDescent="0.35">
      <c r="A100" s="53"/>
      <c r="B100" s="53"/>
      <c r="C100" s="53"/>
      <c r="D100" s="53"/>
      <c r="E100" s="53"/>
      <c r="F100" s="65"/>
      <c r="G100" s="53"/>
      <c r="H100" s="53"/>
      <c r="I100" s="53"/>
      <c r="J100" s="53"/>
      <c r="K100" s="53"/>
      <c r="L100" s="53"/>
      <c r="M100" s="53"/>
    </row>
    <row r="101" spans="1:13" ht="12.75" customHeight="1" x14ac:dyDescent="0.35">
      <c r="A101" s="53"/>
      <c r="B101" s="53"/>
      <c r="C101" s="53"/>
      <c r="D101" s="53"/>
      <c r="E101" s="53"/>
      <c r="F101" s="65"/>
      <c r="G101" s="53"/>
      <c r="H101" s="53"/>
      <c r="I101" s="53"/>
      <c r="J101" s="53"/>
      <c r="K101" s="53"/>
      <c r="L101" s="53"/>
      <c r="M101" s="53"/>
    </row>
    <row r="102" spans="1:13" ht="12.75" customHeight="1" x14ac:dyDescent="0.35">
      <c r="A102" s="53"/>
      <c r="B102" s="53"/>
      <c r="C102" s="53"/>
      <c r="D102" s="53"/>
      <c r="E102" s="53"/>
      <c r="F102" s="65"/>
      <c r="G102" s="53"/>
      <c r="H102" s="53"/>
      <c r="I102" s="53"/>
      <c r="J102" s="53"/>
      <c r="K102" s="53"/>
      <c r="L102" s="53"/>
      <c r="M102" s="53"/>
    </row>
    <row r="103" spans="1:13" ht="12.75" customHeight="1" x14ac:dyDescent="0.35">
      <c r="A103" s="53"/>
      <c r="B103" s="53"/>
      <c r="C103" s="53"/>
      <c r="D103" s="53"/>
      <c r="E103" s="53"/>
      <c r="F103" s="65"/>
      <c r="G103" s="53"/>
      <c r="H103" s="53"/>
      <c r="I103" s="53"/>
      <c r="J103" s="53"/>
      <c r="K103" s="53"/>
      <c r="L103" s="53"/>
      <c r="M103" s="53"/>
    </row>
    <row r="104" spans="1:13" ht="12.75" customHeight="1" x14ac:dyDescent="0.35">
      <c r="A104" s="53"/>
      <c r="B104" s="53"/>
      <c r="C104" s="53"/>
      <c r="D104" s="53"/>
      <c r="E104" s="53"/>
      <c r="F104" s="65"/>
      <c r="G104" s="53"/>
      <c r="H104" s="53"/>
      <c r="I104" s="53"/>
      <c r="J104" s="53"/>
      <c r="K104" s="53"/>
      <c r="L104" s="53"/>
      <c r="M104" s="53"/>
    </row>
  </sheetData>
  <sheetProtection algorithmName="SHA-512" hashValue="MLaWkqiKsrekKI1dePaaw3PpgVXwkXH8rLIja77QSo4A26gjm86mF3TwdhahGi4Rn3JPVj9uAufaSyivz+kbYw==" saltValue="hCDWw2B9r4EvpmcpykFxcw==" spinCount="100000" sheet="1" selectLockedCells="1"/>
  <autoFilter ref="B9:H9" xr:uid="{00000000-0009-0000-0000-000006000000}"/>
  <mergeCells count="6">
    <mergeCell ref="B5:C5"/>
    <mergeCell ref="D5:H5"/>
    <mergeCell ref="B6:C6"/>
    <mergeCell ref="D6:H6"/>
    <mergeCell ref="B7:C7"/>
    <mergeCell ref="D7:H7"/>
  </mergeCells>
  <dataValidations count="1">
    <dataValidation type="decimal" allowBlank="1" showErrorMessage="1" sqref="G10:G62" xr:uid="{00000000-0002-0000-0600-000000000000}">
      <formula1>-1</formula1>
      <formula2>1000000000</formula2>
    </dataValidation>
  </dataValidations>
  <pageMargins left="0.7" right="0.7" top="0.75" bottom="0.75" header="0" footer="0"/>
  <pageSetup scale="64"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1000000}">
          <x14:formula1>
            <xm:f>DATOS!$C$4:$C$7</xm:f>
          </x14:formula1>
          <xm:sqref>D13:D62</xm:sqref>
        </x14:dataValidation>
        <x14:dataValidation type="list" allowBlank="1" showErrorMessage="1" xr:uid="{00000000-0002-0000-0600-000002000000}">
          <x14:formula1>
            <xm:f>DATOS!$B$4:$B$14</xm:f>
          </x14:formula1>
          <xm:sqref>C13:C62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8D08D"/>
  </sheetPr>
  <dimension ref="A1:Z82"/>
  <sheetViews>
    <sheetView showGridLines="0" showRowColHeaders="0" view="pageBreakPreview" zoomScale="60" zoomScaleNormal="70" workbookViewId="0">
      <pane xSplit="2" topLeftCell="C1" activePane="topRight" state="frozen"/>
      <selection activeCell="A2" sqref="A2"/>
      <selection pane="topRight" activeCell="D1" sqref="D1"/>
    </sheetView>
  </sheetViews>
  <sheetFormatPr baseColWidth="10" defaultColWidth="14.453125" defaultRowHeight="15" customHeight="1" x14ac:dyDescent="0.35"/>
  <cols>
    <col min="1" max="1" width="10.54296875" style="5" customWidth="1"/>
    <col min="2" max="2" width="30.81640625" style="5" customWidth="1"/>
    <col min="3" max="3" width="44" style="5" customWidth="1"/>
    <col min="4" max="8" width="30.81640625" style="5" customWidth="1"/>
    <col min="9" max="11" width="30.81640625" style="107" customWidth="1"/>
    <col min="12" max="13" width="30.81640625" style="5" customWidth="1"/>
    <col min="14" max="14" width="30.81640625" style="107" customWidth="1"/>
    <col min="15" max="15" width="70.1796875" style="107" customWidth="1"/>
    <col min="16" max="18" width="30.81640625" style="5" customWidth="1"/>
    <col min="19" max="26" width="11.54296875" style="5" customWidth="1"/>
    <col min="27" max="16384" width="14.453125" style="5"/>
  </cols>
  <sheetData>
    <row r="1" spans="1:26" ht="36.75" customHeight="1" x14ac:dyDescent="0.35">
      <c r="A1" s="1"/>
      <c r="B1" s="2"/>
      <c r="C1" s="2"/>
      <c r="D1" s="2"/>
      <c r="E1" s="2"/>
      <c r="F1" s="3"/>
      <c r="G1" s="3"/>
      <c r="H1" s="4"/>
      <c r="I1" s="4"/>
      <c r="J1" s="1"/>
      <c r="K1" s="1"/>
      <c r="L1" s="1"/>
      <c r="M1" s="1"/>
      <c r="N1" s="1"/>
      <c r="O1" s="1"/>
      <c r="P1" s="1"/>
      <c r="Q1" s="1"/>
      <c r="R1" s="1"/>
      <c r="S1" s="1"/>
      <c r="T1" s="1"/>
      <c r="U1" s="1"/>
      <c r="V1" s="1"/>
      <c r="W1" s="1"/>
      <c r="X1" s="1"/>
      <c r="Y1" s="1"/>
      <c r="Z1" s="1"/>
    </row>
    <row r="2" spans="1:26" ht="36.75" customHeight="1" x14ac:dyDescent="0.35">
      <c r="A2" s="1"/>
      <c r="B2" s="2"/>
      <c r="C2" s="2"/>
      <c r="D2" s="2"/>
      <c r="E2" s="2"/>
      <c r="F2" s="3"/>
      <c r="G2" s="3"/>
      <c r="H2" s="4"/>
      <c r="I2" s="4"/>
      <c r="J2" s="1"/>
      <c r="K2" s="1"/>
      <c r="L2" s="1"/>
      <c r="M2" s="1"/>
      <c r="N2" s="1"/>
      <c r="O2" s="1"/>
      <c r="P2" s="1"/>
      <c r="Q2" s="1"/>
      <c r="R2" s="1"/>
      <c r="S2" s="1"/>
      <c r="T2" s="1"/>
      <c r="U2" s="1"/>
      <c r="V2" s="1"/>
      <c r="W2" s="1"/>
      <c r="X2" s="1"/>
      <c r="Y2" s="1"/>
      <c r="Z2" s="1"/>
    </row>
    <row r="3" spans="1:26" ht="36.75" customHeight="1" x14ac:dyDescent="0.35">
      <c r="A3" s="1"/>
      <c r="B3" s="2"/>
      <c r="C3" s="2"/>
      <c r="D3" s="2"/>
      <c r="E3" s="2"/>
      <c r="F3" s="3"/>
      <c r="G3" s="3"/>
      <c r="H3" s="6"/>
      <c r="I3" s="6"/>
      <c r="J3" s="6"/>
      <c r="K3" s="6"/>
      <c r="L3" s="6"/>
      <c r="M3" s="6"/>
      <c r="N3" s="1"/>
      <c r="O3" s="1"/>
      <c r="P3" s="6"/>
      <c r="Q3" s="1"/>
      <c r="R3" s="1"/>
      <c r="S3" s="1"/>
      <c r="T3" s="1"/>
      <c r="U3" s="1"/>
      <c r="V3" s="1"/>
      <c r="W3" s="1"/>
      <c r="X3" s="1"/>
      <c r="Y3" s="1"/>
      <c r="Z3" s="1"/>
    </row>
    <row r="4" spans="1:26" ht="36.75" customHeight="1" x14ac:dyDescent="0.35">
      <c r="A4" s="1"/>
      <c r="B4" s="2"/>
      <c r="C4" s="2"/>
      <c r="D4" s="2"/>
      <c r="E4" s="2"/>
      <c r="F4" s="3"/>
      <c r="G4" s="3"/>
      <c r="H4" s="6"/>
      <c r="I4" s="6"/>
      <c r="J4" s="6"/>
      <c r="K4" s="6"/>
      <c r="L4" s="6"/>
      <c r="M4" s="6"/>
      <c r="N4" s="1"/>
      <c r="O4" s="1"/>
      <c r="P4" s="6"/>
      <c r="Q4" s="1"/>
      <c r="R4" s="1"/>
      <c r="S4" s="1"/>
      <c r="T4" s="1"/>
      <c r="U4" s="1"/>
      <c r="V4" s="1"/>
      <c r="W4" s="1"/>
      <c r="X4" s="1"/>
      <c r="Y4" s="1"/>
      <c r="Z4" s="1"/>
    </row>
    <row r="5" spans="1:26" ht="15" customHeight="1" x14ac:dyDescent="0.35">
      <c r="A5" s="11"/>
      <c r="B5" s="32"/>
      <c r="C5" s="32"/>
      <c r="D5" s="32"/>
      <c r="E5" s="32"/>
      <c r="F5" s="32"/>
      <c r="G5" s="32"/>
      <c r="H5" s="32"/>
      <c r="I5" s="32"/>
      <c r="J5" s="32"/>
      <c r="K5" s="32"/>
      <c r="L5" s="32"/>
      <c r="M5" s="32"/>
      <c r="N5" s="32"/>
      <c r="O5" s="32"/>
      <c r="P5" s="32"/>
      <c r="Q5" s="32"/>
      <c r="R5" s="32"/>
      <c r="S5" s="32"/>
      <c r="T5" s="1"/>
      <c r="U5" s="1"/>
      <c r="V5" s="1"/>
      <c r="W5" s="1"/>
      <c r="X5" s="1"/>
      <c r="Y5" s="1"/>
      <c r="Z5" s="1"/>
    </row>
    <row r="6" spans="1:26" ht="15" customHeight="1" x14ac:dyDescent="0.35">
      <c r="A6" s="11"/>
      <c r="B6" s="32"/>
      <c r="C6" s="32"/>
      <c r="D6" s="32"/>
      <c r="E6" s="32"/>
      <c r="F6" s="32"/>
      <c r="G6" s="32"/>
      <c r="H6" s="32"/>
      <c r="I6" s="32"/>
      <c r="J6" s="32"/>
      <c r="K6" s="32"/>
      <c r="L6" s="32"/>
      <c r="M6" s="32"/>
      <c r="N6" s="32"/>
      <c r="O6" s="32"/>
      <c r="P6" s="32"/>
      <c r="Q6" s="32"/>
      <c r="R6" s="32"/>
      <c r="S6" s="32"/>
      <c r="T6" s="1"/>
      <c r="U6" s="1"/>
      <c r="V6" s="1"/>
      <c r="W6" s="1"/>
      <c r="X6" s="1"/>
      <c r="Y6" s="1"/>
      <c r="Z6" s="1"/>
    </row>
    <row r="7" spans="1:26" ht="10" customHeight="1" x14ac:dyDescent="0.35">
      <c r="A7" s="11"/>
      <c r="B7" s="11"/>
      <c r="C7" s="11"/>
      <c r="D7" s="11"/>
      <c r="E7" s="11"/>
      <c r="F7" s="11"/>
      <c r="G7" s="11"/>
      <c r="H7" s="11"/>
      <c r="I7" s="11"/>
      <c r="J7" s="11"/>
      <c r="K7" s="11"/>
      <c r="L7" s="11"/>
      <c r="M7" s="11"/>
      <c r="N7" s="11"/>
      <c r="O7" s="11"/>
      <c r="P7" s="11"/>
      <c r="Q7" s="11"/>
      <c r="R7" s="11"/>
      <c r="S7" s="11"/>
      <c r="T7" s="1"/>
      <c r="U7" s="1"/>
      <c r="V7" s="1"/>
      <c r="W7" s="1"/>
      <c r="X7" s="1"/>
      <c r="Y7" s="1"/>
      <c r="Z7" s="1"/>
    </row>
    <row r="8" spans="1:26" ht="15" customHeight="1" x14ac:dyDescent="0.35">
      <c r="A8" s="11"/>
      <c r="B8" s="11"/>
      <c r="C8" s="11"/>
      <c r="D8" s="11"/>
      <c r="E8" s="11"/>
      <c r="F8" s="11"/>
      <c r="G8" s="11"/>
      <c r="H8" s="11"/>
      <c r="I8" s="11"/>
      <c r="J8" s="11"/>
      <c r="K8" s="11"/>
      <c r="L8" s="11"/>
      <c r="M8" s="11"/>
      <c r="N8" s="11"/>
      <c r="O8" s="11"/>
      <c r="P8" s="11"/>
      <c r="Q8" s="11"/>
      <c r="R8" s="11"/>
      <c r="S8" s="11"/>
      <c r="T8" s="1"/>
      <c r="U8" s="1"/>
      <c r="V8" s="1"/>
      <c r="W8" s="1"/>
      <c r="X8" s="1"/>
      <c r="Y8" s="1"/>
      <c r="Z8" s="1"/>
    </row>
    <row r="9" spans="1:26" s="54" customFormat="1" ht="21.75" customHeight="1" x14ac:dyDescent="0.35">
      <c r="A9" s="53"/>
      <c r="B9" s="153" t="s">
        <v>452</v>
      </c>
      <c r="C9" s="154"/>
      <c r="D9" s="154"/>
      <c r="E9" s="154"/>
      <c r="F9" s="154"/>
      <c r="G9" s="154"/>
      <c r="H9" s="154"/>
      <c r="I9" s="154"/>
      <c r="J9" s="154"/>
      <c r="K9" s="154"/>
      <c r="L9" s="154"/>
      <c r="M9" s="154"/>
      <c r="N9" s="154"/>
      <c r="O9" s="155"/>
      <c r="P9" s="53"/>
      <c r="Q9" s="53"/>
      <c r="R9" s="53"/>
      <c r="S9" s="53"/>
      <c r="T9" s="53"/>
      <c r="U9" s="53"/>
      <c r="V9" s="53"/>
      <c r="W9" s="53"/>
      <c r="X9" s="53"/>
    </row>
    <row r="10" spans="1:26" s="54" customFormat="1" ht="12.75" customHeight="1" x14ac:dyDescent="0.35">
      <c r="A10" s="53"/>
      <c r="B10" s="76"/>
      <c r="C10" s="76"/>
      <c r="D10" s="76"/>
      <c r="E10" s="77"/>
      <c r="F10" s="65"/>
      <c r="G10" s="53"/>
      <c r="H10" s="53"/>
      <c r="I10" s="53"/>
      <c r="J10" s="53"/>
      <c r="K10" s="53"/>
      <c r="L10" s="53"/>
      <c r="M10" s="53"/>
      <c r="N10" s="53"/>
      <c r="O10" s="53"/>
      <c r="P10" s="53"/>
      <c r="Q10" s="53"/>
      <c r="R10" s="53"/>
      <c r="S10" s="53"/>
      <c r="T10" s="53"/>
      <c r="U10" s="53"/>
      <c r="V10" s="53"/>
      <c r="W10" s="53"/>
      <c r="X10" s="53"/>
    </row>
    <row r="11" spans="1:26" s="54" customFormat="1" ht="36.75" customHeight="1" x14ac:dyDescent="0.35">
      <c r="A11" s="53"/>
      <c r="B11" s="69" t="s">
        <v>420</v>
      </c>
      <c r="C11" s="69" t="s">
        <v>115</v>
      </c>
      <c r="D11" s="69" t="s">
        <v>116</v>
      </c>
      <c r="E11" s="69" t="s">
        <v>421</v>
      </c>
      <c r="F11" s="69" t="s">
        <v>422</v>
      </c>
      <c r="G11" s="69" t="s">
        <v>423</v>
      </c>
      <c r="H11" s="69" t="s">
        <v>424</v>
      </c>
      <c r="I11" s="69" t="s">
        <v>436</v>
      </c>
      <c r="J11" s="69" t="s">
        <v>437</v>
      </c>
      <c r="K11" s="69" t="s">
        <v>438</v>
      </c>
      <c r="L11" s="69" t="s">
        <v>439</v>
      </c>
      <c r="M11" s="69" t="s">
        <v>440</v>
      </c>
      <c r="N11" s="69" t="s">
        <v>441</v>
      </c>
      <c r="O11" s="69" t="s">
        <v>453</v>
      </c>
      <c r="P11" s="53"/>
      <c r="Q11" s="53"/>
      <c r="R11" s="53"/>
      <c r="S11" s="53"/>
      <c r="T11" s="53"/>
      <c r="U11" s="53"/>
      <c r="V11" s="53"/>
      <c r="W11" s="53"/>
    </row>
    <row r="12" spans="1:26" s="54" customFormat="1" ht="69" customHeight="1" x14ac:dyDescent="0.35">
      <c r="A12" s="53"/>
      <c r="B12" s="69" t="str">
        <f>+'5 Plan de Acción -Estrategias '!B10</f>
        <v>Ejemplo 1</v>
      </c>
      <c r="C12" s="78" t="str">
        <f>+'5 Plan de Acción -Estrategias '!C10</f>
        <v>Teletrabajo</v>
      </c>
      <c r="D12" s="78" t="s">
        <v>117</v>
      </c>
      <c r="E12" s="78" t="s">
        <v>426</v>
      </c>
      <c r="F12" s="78" t="s">
        <v>427</v>
      </c>
      <c r="G12" s="79">
        <v>1200000</v>
      </c>
      <c r="H12" s="78" t="s">
        <v>428</v>
      </c>
      <c r="I12" s="69" t="s">
        <v>442</v>
      </c>
      <c r="J12" s="69">
        <v>2</v>
      </c>
      <c r="K12" s="80">
        <v>1250000</v>
      </c>
      <c r="L12" s="81">
        <f t="shared" ref="L12:L64" si="0">IFERROR(J12/F12,"")</f>
        <v>1</v>
      </c>
      <c r="M12" s="82" t="str">
        <f>IF(L12="","",IF(L12&gt;=1,"Cumplida","No cumplida"))</f>
        <v>Cumplida</v>
      </c>
      <c r="N12" s="69" t="s">
        <v>443</v>
      </c>
      <c r="O12" s="69"/>
      <c r="P12" s="53"/>
      <c r="Q12" s="53"/>
      <c r="R12" s="53"/>
      <c r="S12" s="53"/>
      <c r="T12" s="53"/>
      <c r="U12" s="53"/>
      <c r="V12" s="53"/>
      <c r="W12" s="53"/>
    </row>
    <row r="13" spans="1:26" s="54" customFormat="1" ht="69" customHeight="1" x14ac:dyDescent="0.35">
      <c r="A13" s="53"/>
      <c r="B13" s="69" t="s">
        <v>429</v>
      </c>
      <c r="C13" s="78" t="s">
        <v>118</v>
      </c>
      <c r="D13" s="78" t="s">
        <v>119</v>
      </c>
      <c r="E13" s="78" t="s">
        <v>430</v>
      </c>
      <c r="F13" s="78">
        <v>3</v>
      </c>
      <c r="G13" s="79">
        <v>10000000</v>
      </c>
      <c r="H13" s="78" t="s">
        <v>431</v>
      </c>
      <c r="I13" s="69">
        <v>2022</v>
      </c>
      <c r="J13" s="69">
        <v>7</v>
      </c>
      <c r="K13" s="80">
        <v>5000000</v>
      </c>
      <c r="L13" s="81">
        <f t="shared" si="0"/>
        <v>2.3333333333333335</v>
      </c>
      <c r="M13" s="82" t="str">
        <f>IF(L13="","",IF(L13&gt;=1,"Cumplida","No cumplida"))</f>
        <v>Cumplida</v>
      </c>
      <c r="N13" s="69" t="s">
        <v>444</v>
      </c>
      <c r="O13" s="69"/>
      <c r="P13" s="53"/>
      <c r="Q13" s="53"/>
      <c r="R13" s="53"/>
      <c r="S13" s="53"/>
      <c r="T13" s="53"/>
      <c r="U13" s="53"/>
      <c r="V13" s="53"/>
      <c r="W13" s="53"/>
    </row>
    <row r="14" spans="1:26" s="54" customFormat="1" ht="68.150000000000006" customHeight="1" x14ac:dyDescent="0.35">
      <c r="A14" s="53"/>
      <c r="B14" s="69" t="s">
        <v>432</v>
      </c>
      <c r="C14" s="78" t="s">
        <v>120</v>
      </c>
      <c r="D14" s="78" t="s">
        <v>121</v>
      </c>
      <c r="E14" s="78" t="s">
        <v>433</v>
      </c>
      <c r="F14" s="78" t="s">
        <v>434</v>
      </c>
      <c r="G14" s="79">
        <v>1000000</v>
      </c>
      <c r="H14" s="78" t="s">
        <v>435</v>
      </c>
      <c r="I14" s="69">
        <v>2022</v>
      </c>
      <c r="J14" s="83">
        <v>0.5</v>
      </c>
      <c r="K14" s="80">
        <v>1000000</v>
      </c>
      <c r="L14" s="81">
        <f t="shared" si="0"/>
        <v>1</v>
      </c>
      <c r="M14" s="82" t="str">
        <f>IF(L14="","",IF(L14&gt;=1,"Cumplida","No cumplida"))</f>
        <v>Cumplida</v>
      </c>
      <c r="N14" s="84" t="s">
        <v>443</v>
      </c>
      <c r="O14" s="84"/>
      <c r="P14" s="53"/>
      <c r="Q14" s="53"/>
      <c r="R14" s="53"/>
      <c r="S14" s="53"/>
      <c r="T14" s="53"/>
      <c r="U14" s="53"/>
      <c r="V14" s="53"/>
      <c r="W14" s="53"/>
    </row>
    <row r="15" spans="1:26" s="54" customFormat="1" ht="56.15" customHeight="1" x14ac:dyDescent="0.35">
      <c r="A15" s="53"/>
      <c r="B15" s="69">
        <v>1</v>
      </c>
      <c r="C15" s="85" t="str">
        <f>+'5 Plan de Acción -Estrategias '!C13</f>
        <v>Teletrabajo</v>
      </c>
      <c r="D15" s="85" t="str">
        <f>+'5 Plan de Acción -Estrategias '!D13</f>
        <v>Políticas corporativas</v>
      </c>
      <c r="E15" s="85" t="str">
        <f>+'5 Plan de Acción -Estrategias '!E13</f>
        <v xml:space="preserve">Implementar la política de teletrabajo de Canal Capital y llevar a cabo el proceso de reporte y seguimiento según los lineamientos de la Alcaldía Mayor </v>
      </c>
      <c r="F15" s="85">
        <f>+'5 Plan de Acción -Estrategias '!F13</f>
        <v>1</v>
      </c>
      <c r="G15" s="85">
        <f>+'5 Plan de Acción -Estrategias '!G13</f>
        <v>0</v>
      </c>
      <c r="H15" s="85" t="str">
        <f>+'5 Plan de Acción -Estrategias '!H13</f>
        <v xml:space="preserve">Sandra Paola Montilla 
Profesional especializado de recursos humanos 
Oscar Andrés Tovar 
Apoyo recursos humanos </v>
      </c>
      <c r="I15" s="103"/>
      <c r="J15" s="104"/>
      <c r="K15" s="105"/>
      <c r="L15" s="81">
        <f t="shared" si="0"/>
        <v>0</v>
      </c>
      <c r="M15" s="82" t="str">
        <f t="shared" ref="M15:M64" si="1">IF(L15="","",IF(L15&gt;=1,"Cumplida","No cumplida"))</f>
        <v>No cumplida</v>
      </c>
      <c r="N15" s="104"/>
      <c r="O15" s="104"/>
      <c r="P15" s="53"/>
      <c r="Q15" s="53"/>
      <c r="R15" s="53"/>
      <c r="S15" s="53"/>
      <c r="T15" s="53"/>
      <c r="U15" s="53"/>
      <c r="V15" s="53"/>
      <c r="W15" s="53"/>
    </row>
    <row r="16" spans="1:26" s="54" customFormat="1" ht="56.15" customHeight="1" x14ac:dyDescent="0.35">
      <c r="A16" s="53"/>
      <c r="B16" s="69">
        <v>2</v>
      </c>
      <c r="C16" s="85" t="str">
        <f>+'5 Plan de Acción -Estrategias '!C14</f>
        <v>Esquema de horarios flexibles</v>
      </c>
      <c r="D16" s="85" t="str">
        <f>+'5 Plan de Acción -Estrategias '!D14</f>
        <v>Políticas corporativas</v>
      </c>
      <c r="E16" s="85" t="str">
        <f>+'5 Plan de Acción -Estrategias '!E14</f>
        <v>Promover el esquiema de horarios flexibles al interior de la entidad entre todos los colaboradores de la Canal Capital.</v>
      </c>
      <c r="F16" s="85">
        <f>+'5 Plan de Acción -Estrategias '!F14</f>
        <v>1</v>
      </c>
      <c r="G16" s="85">
        <f>+'5 Plan de Acción -Estrategias '!G14</f>
        <v>0</v>
      </c>
      <c r="H16" s="85" t="str">
        <f>+'5 Plan de Acción -Estrategias '!H14</f>
        <v xml:space="preserve">Sandra Paola Montilla 
Profesional especializado de recursos humanos 
Oscar Andrés Tovar 
Apoyo recursos humanos </v>
      </c>
      <c r="I16" s="103"/>
      <c r="J16" s="104"/>
      <c r="K16" s="105"/>
      <c r="L16" s="81">
        <f t="shared" si="0"/>
        <v>0</v>
      </c>
      <c r="M16" s="82" t="str">
        <f t="shared" si="1"/>
        <v>No cumplida</v>
      </c>
      <c r="N16" s="104"/>
      <c r="O16" s="104"/>
      <c r="P16" s="53"/>
      <c r="Q16" s="53"/>
      <c r="R16" s="53"/>
      <c r="S16" s="53"/>
      <c r="T16" s="53"/>
      <c r="U16" s="53"/>
      <c r="V16" s="53"/>
      <c r="W16" s="53"/>
    </row>
    <row r="17" spans="1:23" s="54" customFormat="1" ht="56.15" customHeight="1" x14ac:dyDescent="0.35">
      <c r="A17" s="53"/>
      <c r="B17" s="69">
        <v>3</v>
      </c>
      <c r="C17" s="85" t="str">
        <f>+'5 Plan de Acción -Estrategias '!C15</f>
        <v>Bicicleta</v>
      </c>
      <c r="D17" s="85" t="str">
        <f>+'5 Plan de Acción -Estrategias '!D15</f>
        <v>Incentivos</v>
      </c>
      <c r="E17" s="85" t="str">
        <f>+'5 Plan de Acción -Estrategias '!E15</f>
        <v xml:space="preserve">Entregar reconocimientos a los colaboradores que más número de viajes reporten en bicileta desde y hacia las instalaciones de Canal Capital </v>
      </c>
      <c r="F17" s="85">
        <f>+'5 Plan de Acción -Estrategias '!F15</f>
        <v>30</v>
      </c>
      <c r="G17" s="85">
        <f>+'5 Plan de Acción -Estrategias '!G15</f>
        <v>2500000</v>
      </c>
      <c r="H17" s="85" t="str">
        <f>+'5 Plan de Acción -Estrategias '!H15</f>
        <v xml:space="preserve">Julio Alberto Novoa 
Profesional de apoyo de planeación
Sandra Paola Montilla 
Profesional especializado de recursos humanos 
Oscar Andrés Tovar 
Apoyo recursos humanos </v>
      </c>
      <c r="I17" s="103"/>
      <c r="J17" s="104"/>
      <c r="K17" s="105"/>
      <c r="L17" s="81">
        <f t="shared" si="0"/>
        <v>0</v>
      </c>
      <c r="M17" s="82" t="str">
        <f t="shared" si="1"/>
        <v>No cumplida</v>
      </c>
      <c r="N17" s="104"/>
      <c r="O17" s="104"/>
      <c r="P17" s="53"/>
      <c r="Q17" s="53"/>
      <c r="R17" s="53"/>
      <c r="S17" s="53"/>
      <c r="T17" s="53"/>
      <c r="U17" s="53"/>
      <c r="V17" s="53"/>
      <c r="W17" s="53"/>
    </row>
    <row r="18" spans="1:23" s="54" customFormat="1" ht="56.15" customHeight="1" x14ac:dyDescent="0.35">
      <c r="A18" s="53"/>
      <c r="B18" s="69">
        <v>4</v>
      </c>
      <c r="C18" s="85" t="str">
        <f>+'5 Plan de Acción -Estrategias '!C16</f>
        <v>Transversal</v>
      </c>
      <c r="D18" s="85" t="str">
        <f>+'5 Plan de Acción -Estrategias '!D16</f>
        <v>Capacitación</v>
      </c>
      <c r="E18" s="85" t="str">
        <f>+'5 Plan de Acción -Estrategias '!E16</f>
        <v>Diseñar e implementar una estrategia de comunicación orientada en el fomento del uso del transporte público</v>
      </c>
      <c r="F18" s="85">
        <f>+'5 Plan de Acción -Estrategias '!F16</f>
        <v>1</v>
      </c>
      <c r="G18" s="85">
        <f>+'5 Plan de Acción -Estrategias '!G16</f>
        <v>0</v>
      </c>
      <c r="H18" s="85" t="str">
        <f>+'5 Plan de Acción -Estrategias '!H16</f>
        <v>Edgardo José Paz Espinoza 
Profesional especializado de comunicaciones 
Laura Uraske Bustos 
Profesional de comunicaciones</v>
      </c>
      <c r="I18" s="103"/>
      <c r="J18" s="104"/>
      <c r="K18" s="105"/>
      <c r="L18" s="81">
        <f t="shared" si="0"/>
        <v>0</v>
      </c>
      <c r="M18" s="82" t="str">
        <f t="shared" si="1"/>
        <v>No cumplida</v>
      </c>
      <c r="N18" s="104"/>
      <c r="O18" s="104"/>
      <c r="P18" s="53"/>
      <c r="Q18" s="53"/>
      <c r="R18" s="53"/>
      <c r="S18" s="53"/>
      <c r="T18" s="53"/>
      <c r="U18" s="53"/>
      <c r="V18" s="53"/>
      <c r="W18" s="53"/>
    </row>
    <row r="19" spans="1:23" s="54" customFormat="1" ht="56.15" customHeight="1" x14ac:dyDescent="0.35">
      <c r="A19" s="53"/>
      <c r="B19" s="69">
        <v>5</v>
      </c>
      <c r="C19" s="85" t="str">
        <f>+'5 Plan de Acción -Estrategias '!C17</f>
        <v>Bicicleta</v>
      </c>
      <c r="D19" s="85" t="str">
        <f>+'5 Plan de Acción -Estrategias '!D17</f>
        <v>Políticas corporativas</v>
      </c>
      <c r="E19" s="85" t="str">
        <f>+'5 Plan de Acción -Estrategias '!E17</f>
        <v>Cerrar los parqueaderos y reportar a la Secretaría Distrital de Movilidad los viajes en bicicleta realizados los Días de la Movilidad Sostenible (primer jueves de cada mes).</v>
      </c>
      <c r="F19" s="85">
        <f>+'5 Plan de Acción -Estrategias '!F17</f>
        <v>24</v>
      </c>
      <c r="G19" s="85">
        <f>+'5 Plan de Acción -Estrategias '!G17</f>
        <v>0</v>
      </c>
      <c r="H19" s="85" t="str">
        <f>+'5 Plan de Acción -Estrategias '!H17</f>
        <v xml:space="preserve">Edgardo José Paz Espinoza 
Profesional especializado de comunicaciones 
Laura Uraske Bustos 
Profesional de comunicaciones
Julio Alberto Novoa 
Profesional de apoyo de planeación
Wilson Felipe Rivea 
Técnico de Servicios Administrativos </v>
      </c>
      <c r="I19" s="103"/>
      <c r="J19" s="104"/>
      <c r="K19" s="105"/>
      <c r="L19" s="81">
        <f t="shared" si="0"/>
        <v>0</v>
      </c>
      <c r="M19" s="82" t="str">
        <f t="shared" si="1"/>
        <v>No cumplida</v>
      </c>
      <c r="N19" s="104"/>
      <c r="O19" s="104"/>
      <c r="P19" s="53"/>
      <c r="Q19" s="53"/>
      <c r="R19" s="53"/>
      <c r="S19" s="53"/>
      <c r="T19" s="53"/>
      <c r="U19" s="53"/>
      <c r="V19" s="53"/>
      <c r="W19" s="53"/>
    </row>
    <row r="20" spans="1:23" s="54" customFormat="1" ht="56.15" customHeight="1" x14ac:dyDescent="0.35">
      <c r="A20" s="53"/>
      <c r="B20" s="69">
        <v>6</v>
      </c>
      <c r="C20" s="85" t="str">
        <f>+'5 Plan de Acción -Estrategias '!C18</f>
        <v>Transversal</v>
      </c>
      <c r="D20" s="85" t="str">
        <f>+'5 Plan de Acción -Estrategias '!D18</f>
        <v>Capacitación</v>
      </c>
      <c r="E20" s="85" t="str">
        <f>+'5 Plan de Acción -Estrategias '!E18</f>
        <v>Realizar actividades de capacitación sobre movilidad sostenible  y sus distintos modos  y cambio climático ofertadas por la Secretaría Distrital de Movilidad o del IDRD.</v>
      </c>
      <c r="F20" s="85">
        <f>+'5 Plan de Acción -Estrategias '!F18</f>
        <v>4</v>
      </c>
      <c r="G20" s="85">
        <f>+'5 Plan de Acción -Estrategias '!G18</f>
        <v>0</v>
      </c>
      <c r="H20" s="85" t="str">
        <f>+'5 Plan de Acción -Estrategias '!H18</f>
        <v xml:space="preserve">Julio Alberto Novoa 
Profesional de apoyo de planeación
Sandra Paola Montilla 
Profesional especializado de recursos humanos 
Oscar Andrés Tovar </v>
      </c>
      <c r="I20" s="103"/>
      <c r="J20" s="104"/>
      <c r="K20" s="105"/>
      <c r="L20" s="81">
        <f t="shared" si="0"/>
        <v>0</v>
      </c>
      <c r="M20" s="82" t="str">
        <f t="shared" si="1"/>
        <v>No cumplida</v>
      </c>
      <c r="N20" s="104"/>
      <c r="O20" s="104"/>
      <c r="P20" s="53"/>
      <c r="Q20" s="53"/>
      <c r="R20" s="53"/>
      <c r="S20" s="53"/>
      <c r="T20" s="53"/>
      <c r="U20" s="53"/>
      <c r="V20" s="53"/>
      <c r="W20" s="53"/>
    </row>
    <row r="21" spans="1:23" s="54" customFormat="1" ht="56.15" customHeight="1" x14ac:dyDescent="0.35">
      <c r="A21" s="53"/>
      <c r="B21" s="69">
        <v>7</v>
      </c>
      <c r="C21" s="85">
        <f>+'5 Plan de Acción -Estrategias '!C19</f>
        <v>0</v>
      </c>
      <c r="D21" s="85">
        <f>+'5 Plan de Acción -Estrategias '!D19</f>
        <v>0</v>
      </c>
      <c r="E21" s="85">
        <f>+'5 Plan de Acción -Estrategias '!E19</f>
        <v>0</v>
      </c>
      <c r="F21" s="85">
        <f>+'5 Plan de Acción -Estrategias '!F19</f>
        <v>0</v>
      </c>
      <c r="G21" s="85">
        <f>+'5 Plan de Acción -Estrategias '!G19</f>
        <v>0</v>
      </c>
      <c r="H21" s="85">
        <f>+'5 Plan de Acción -Estrategias '!H19</f>
        <v>0</v>
      </c>
      <c r="I21" s="103"/>
      <c r="J21" s="104"/>
      <c r="K21" s="105"/>
      <c r="L21" s="81" t="str">
        <f t="shared" si="0"/>
        <v/>
      </c>
      <c r="M21" s="82" t="str">
        <f t="shared" si="1"/>
        <v/>
      </c>
      <c r="N21" s="104"/>
      <c r="O21" s="104"/>
      <c r="P21" s="53"/>
      <c r="Q21" s="53"/>
      <c r="R21" s="53"/>
      <c r="S21" s="53"/>
      <c r="T21" s="53"/>
      <c r="U21" s="53"/>
      <c r="V21" s="53"/>
      <c r="W21" s="53"/>
    </row>
    <row r="22" spans="1:23" s="54" customFormat="1" ht="56.15" customHeight="1" x14ac:dyDescent="0.35">
      <c r="A22" s="53"/>
      <c r="B22" s="69">
        <v>8</v>
      </c>
      <c r="C22" s="85">
        <f>+'5 Plan de Acción -Estrategias '!C20</f>
        <v>0</v>
      </c>
      <c r="D22" s="85">
        <f>+'5 Plan de Acción -Estrategias '!D20</f>
        <v>0</v>
      </c>
      <c r="E22" s="85">
        <f>+'5 Plan de Acción -Estrategias '!E20</f>
        <v>0</v>
      </c>
      <c r="F22" s="85">
        <f>+'5 Plan de Acción -Estrategias '!F20</f>
        <v>0</v>
      </c>
      <c r="G22" s="85">
        <f>+'5 Plan de Acción -Estrategias '!G20</f>
        <v>0</v>
      </c>
      <c r="H22" s="85">
        <f>+'5 Plan de Acción -Estrategias '!H20</f>
        <v>0</v>
      </c>
      <c r="I22" s="103"/>
      <c r="J22" s="104"/>
      <c r="K22" s="105"/>
      <c r="L22" s="81" t="str">
        <f t="shared" si="0"/>
        <v/>
      </c>
      <c r="M22" s="82" t="str">
        <f t="shared" si="1"/>
        <v/>
      </c>
      <c r="N22" s="104"/>
      <c r="O22" s="104"/>
      <c r="P22" s="53"/>
      <c r="Q22" s="53"/>
      <c r="R22" s="53"/>
      <c r="S22" s="53"/>
      <c r="T22" s="53"/>
      <c r="U22" s="53"/>
      <c r="V22" s="53"/>
      <c r="W22" s="53"/>
    </row>
    <row r="23" spans="1:23" s="54" customFormat="1" ht="56.15" customHeight="1" x14ac:dyDescent="0.35">
      <c r="A23" s="53"/>
      <c r="B23" s="69">
        <v>9</v>
      </c>
      <c r="C23" s="85">
        <f>+'5 Plan de Acción -Estrategias '!C21</f>
        <v>0</v>
      </c>
      <c r="D23" s="85">
        <f>+'5 Plan de Acción -Estrategias '!D21</f>
        <v>0</v>
      </c>
      <c r="E23" s="85">
        <f>+'5 Plan de Acción -Estrategias '!E21</f>
        <v>0</v>
      </c>
      <c r="F23" s="85">
        <f>+'5 Plan de Acción -Estrategias '!F21</f>
        <v>0</v>
      </c>
      <c r="G23" s="85">
        <f>+'5 Plan de Acción -Estrategias '!G21</f>
        <v>0</v>
      </c>
      <c r="H23" s="85">
        <f>+'5 Plan de Acción -Estrategias '!H21</f>
        <v>0</v>
      </c>
      <c r="I23" s="103"/>
      <c r="J23" s="104"/>
      <c r="K23" s="105"/>
      <c r="L23" s="81" t="str">
        <f t="shared" si="0"/>
        <v/>
      </c>
      <c r="M23" s="82" t="str">
        <f t="shared" si="1"/>
        <v/>
      </c>
      <c r="N23" s="104"/>
      <c r="O23" s="104"/>
      <c r="P23" s="53"/>
      <c r="Q23" s="53"/>
      <c r="R23" s="53"/>
      <c r="S23" s="53"/>
      <c r="T23" s="53"/>
      <c r="U23" s="53"/>
      <c r="V23" s="53"/>
      <c r="W23" s="53"/>
    </row>
    <row r="24" spans="1:23" s="54" customFormat="1" ht="56.15" customHeight="1" x14ac:dyDescent="0.35">
      <c r="A24" s="53"/>
      <c r="B24" s="69">
        <v>10</v>
      </c>
      <c r="C24" s="85">
        <f>+'5 Plan de Acción -Estrategias '!C22</f>
        <v>0</v>
      </c>
      <c r="D24" s="85">
        <f>+'5 Plan de Acción -Estrategias '!D22</f>
        <v>0</v>
      </c>
      <c r="E24" s="85">
        <f>+'5 Plan de Acción -Estrategias '!E22</f>
        <v>0</v>
      </c>
      <c r="F24" s="85">
        <f>+'5 Plan de Acción -Estrategias '!F22</f>
        <v>0</v>
      </c>
      <c r="G24" s="85">
        <f>+'5 Plan de Acción -Estrategias '!G22</f>
        <v>0</v>
      </c>
      <c r="H24" s="85">
        <f>+'5 Plan de Acción -Estrategias '!H22</f>
        <v>0</v>
      </c>
      <c r="I24" s="103"/>
      <c r="J24" s="104"/>
      <c r="K24" s="105"/>
      <c r="L24" s="81" t="str">
        <f t="shared" si="0"/>
        <v/>
      </c>
      <c r="M24" s="82" t="str">
        <f t="shared" si="1"/>
        <v/>
      </c>
      <c r="N24" s="104"/>
      <c r="O24" s="104"/>
      <c r="P24" s="53"/>
      <c r="Q24" s="53"/>
      <c r="R24" s="53"/>
      <c r="S24" s="53"/>
      <c r="T24" s="53"/>
      <c r="U24" s="53"/>
      <c r="V24" s="53"/>
      <c r="W24" s="53"/>
    </row>
    <row r="25" spans="1:23" s="54" customFormat="1" ht="56.15" customHeight="1" x14ac:dyDescent="0.35">
      <c r="A25" s="53"/>
      <c r="B25" s="69">
        <v>11</v>
      </c>
      <c r="C25" s="85">
        <f>+'5 Plan de Acción -Estrategias '!C23</f>
        <v>0</v>
      </c>
      <c r="D25" s="85">
        <f>+'5 Plan de Acción -Estrategias '!D23</f>
        <v>0</v>
      </c>
      <c r="E25" s="85">
        <f>+'5 Plan de Acción -Estrategias '!E23</f>
        <v>0</v>
      </c>
      <c r="F25" s="85">
        <f>+'5 Plan de Acción -Estrategias '!F23</f>
        <v>0</v>
      </c>
      <c r="G25" s="85">
        <f>+'5 Plan de Acción -Estrategias '!G23</f>
        <v>0</v>
      </c>
      <c r="H25" s="85">
        <f>+'5 Plan de Acción -Estrategias '!H23</f>
        <v>0</v>
      </c>
      <c r="I25" s="103"/>
      <c r="J25" s="104"/>
      <c r="K25" s="105"/>
      <c r="L25" s="81" t="str">
        <f t="shared" si="0"/>
        <v/>
      </c>
      <c r="M25" s="82" t="str">
        <f t="shared" si="1"/>
        <v/>
      </c>
      <c r="N25" s="104"/>
      <c r="O25" s="104"/>
      <c r="P25" s="53"/>
      <c r="Q25" s="53"/>
      <c r="R25" s="53"/>
      <c r="S25" s="53"/>
      <c r="T25" s="53"/>
      <c r="U25" s="53"/>
      <c r="V25" s="53"/>
      <c r="W25" s="53"/>
    </row>
    <row r="26" spans="1:23" s="54" customFormat="1" ht="56.15" customHeight="1" x14ac:dyDescent="0.35">
      <c r="A26" s="53"/>
      <c r="B26" s="69">
        <v>12</v>
      </c>
      <c r="C26" s="85">
        <f>+'5 Plan de Acción -Estrategias '!C24</f>
        <v>0</v>
      </c>
      <c r="D26" s="85">
        <f>+'5 Plan de Acción -Estrategias '!D24</f>
        <v>0</v>
      </c>
      <c r="E26" s="85">
        <f>+'5 Plan de Acción -Estrategias '!E24</f>
        <v>0</v>
      </c>
      <c r="F26" s="85">
        <f>+'5 Plan de Acción -Estrategias '!F24</f>
        <v>0</v>
      </c>
      <c r="G26" s="85">
        <f>+'5 Plan de Acción -Estrategias '!G24</f>
        <v>0</v>
      </c>
      <c r="H26" s="85">
        <f>+'5 Plan de Acción -Estrategias '!H24</f>
        <v>0</v>
      </c>
      <c r="I26" s="103"/>
      <c r="J26" s="104"/>
      <c r="K26" s="105"/>
      <c r="L26" s="81" t="str">
        <f t="shared" si="0"/>
        <v/>
      </c>
      <c r="M26" s="82" t="str">
        <f t="shared" si="1"/>
        <v/>
      </c>
      <c r="N26" s="104"/>
      <c r="O26" s="104"/>
      <c r="P26" s="53"/>
      <c r="Q26" s="53"/>
      <c r="R26" s="53"/>
      <c r="S26" s="53"/>
      <c r="T26" s="53"/>
      <c r="U26" s="53"/>
      <c r="V26" s="53"/>
      <c r="W26" s="53"/>
    </row>
    <row r="27" spans="1:23" s="54" customFormat="1" ht="56.15" customHeight="1" x14ac:dyDescent="0.35">
      <c r="A27" s="53"/>
      <c r="B27" s="69">
        <v>13</v>
      </c>
      <c r="C27" s="85">
        <f>+'5 Plan de Acción -Estrategias '!C25</f>
        <v>0</v>
      </c>
      <c r="D27" s="85">
        <f>+'5 Plan de Acción -Estrategias '!D25</f>
        <v>0</v>
      </c>
      <c r="E27" s="85">
        <f>+'5 Plan de Acción -Estrategias '!E25</f>
        <v>0</v>
      </c>
      <c r="F27" s="85">
        <f>+'5 Plan de Acción -Estrategias '!F25</f>
        <v>0</v>
      </c>
      <c r="G27" s="85">
        <f>+'5 Plan de Acción -Estrategias '!G25</f>
        <v>0</v>
      </c>
      <c r="H27" s="85">
        <f>+'5 Plan de Acción -Estrategias '!H25</f>
        <v>0</v>
      </c>
      <c r="I27" s="103"/>
      <c r="J27" s="104"/>
      <c r="K27" s="105"/>
      <c r="L27" s="81" t="str">
        <f t="shared" si="0"/>
        <v/>
      </c>
      <c r="M27" s="82" t="str">
        <f t="shared" si="1"/>
        <v/>
      </c>
      <c r="N27" s="104"/>
      <c r="O27" s="104"/>
      <c r="P27" s="53"/>
      <c r="Q27" s="53"/>
      <c r="R27" s="53"/>
      <c r="S27" s="53"/>
      <c r="T27" s="53"/>
      <c r="U27" s="53"/>
      <c r="V27" s="53"/>
      <c r="W27" s="53"/>
    </row>
    <row r="28" spans="1:23" s="54" customFormat="1" ht="56.15" customHeight="1" x14ac:dyDescent="0.35">
      <c r="A28" s="53"/>
      <c r="B28" s="69">
        <v>14</v>
      </c>
      <c r="C28" s="85">
        <f>+'5 Plan de Acción -Estrategias '!C26</f>
        <v>0</v>
      </c>
      <c r="D28" s="85">
        <f>+'5 Plan de Acción -Estrategias '!D26</f>
        <v>0</v>
      </c>
      <c r="E28" s="85">
        <f>+'5 Plan de Acción -Estrategias '!E26</f>
        <v>0</v>
      </c>
      <c r="F28" s="85">
        <f>+'5 Plan de Acción -Estrategias '!F26</f>
        <v>0</v>
      </c>
      <c r="G28" s="85">
        <f>+'5 Plan de Acción -Estrategias '!G26</f>
        <v>0</v>
      </c>
      <c r="H28" s="85">
        <f>+'5 Plan de Acción -Estrategias '!H26</f>
        <v>0</v>
      </c>
      <c r="I28" s="103"/>
      <c r="J28" s="104"/>
      <c r="K28" s="105"/>
      <c r="L28" s="81" t="str">
        <f t="shared" si="0"/>
        <v/>
      </c>
      <c r="M28" s="82" t="str">
        <f t="shared" si="1"/>
        <v/>
      </c>
      <c r="N28" s="104"/>
      <c r="O28" s="104"/>
      <c r="P28" s="53"/>
      <c r="Q28" s="53"/>
      <c r="R28" s="53"/>
      <c r="S28" s="53"/>
      <c r="T28" s="53"/>
      <c r="U28" s="53"/>
      <c r="V28" s="53"/>
      <c r="W28" s="53"/>
    </row>
    <row r="29" spans="1:23" s="54" customFormat="1" ht="56.15" customHeight="1" x14ac:dyDescent="0.35">
      <c r="A29" s="53"/>
      <c r="B29" s="69">
        <v>15</v>
      </c>
      <c r="C29" s="85">
        <f>+'5 Plan de Acción -Estrategias '!C27</f>
        <v>0</v>
      </c>
      <c r="D29" s="85">
        <f>+'5 Plan de Acción -Estrategias '!D27</f>
        <v>0</v>
      </c>
      <c r="E29" s="85">
        <f>+'5 Plan de Acción -Estrategias '!E27</f>
        <v>0</v>
      </c>
      <c r="F29" s="85">
        <f>+'5 Plan de Acción -Estrategias '!F27</f>
        <v>0</v>
      </c>
      <c r="G29" s="85">
        <f>+'5 Plan de Acción -Estrategias '!G27</f>
        <v>0</v>
      </c>
      <c r="H29" s="85">
        <f>+'5 Plan de Acción -Estrategias '!H27</f>
        <v>0</v>
      </c>
      <c r="I29" s="103"/>
      <c r="J29" s="104"/>
      <c r="K29" s="105"/>
      <c r="L29" s="81" t="str">
        <f t="shared" si="0"/>
        <v/>
      </c>
      <c r="M29" s="82" t="str">
        <f t="shared" si="1"/>
        <v/>
      </c>
      <c r="N29" s="104"/>
      <c r="O29" s="104"/>
      <c r="P29" s="53"/>
      <c r="Q29" s="53"/>
      <c r="R29" s="53"/>
      <c r="S29" s="53"/>
      <c r="T29" s="53"/>
      <c r="U29" s="53"/>
      <c r="V29" s="53"/>
      <c r="W29" s="53"/>
    </row>
    <row r="30" spans="1:23" s="54" customFormat="1" ht="56.15" customHeight="1" x14ac:dyDescent="0.35">
      <c r="A30" s="53"/>
      <c r="B30" s="69">
        <v>16</v>
      </c>
      <c r="C30" s="85">
        <f>+'5 Plan de Acción -Estrategias '!C28</f>
        <v>0</v>
      </c>
      <c r="D30" s="85">
        <f>+'5 Plan de Acción -Estrategias '!D28</f>
        <v>0</v>
      </c>
      <c r="E30" s="85">
        <f>+'5 Plan de Acción -Estrategias '!E28</f>
        <v>0</v>
      </c>
      <c r="F30" s="85">
        <f>+'5 Plan de Acción -Estrategias '!F28</f>
        <v>0</v>
      </c>
      <c r="G30" s="85">
        <f>+'5 Plan de Acción -Estrategias '!G28</f>
        <v>0</v>
      </c>
      <c r="H30" s="85">
        <f>+'5 Plan de Acción -Estrategias '!H28</f>
        <v>0</v>
      </c>
      <c r="I30" s="103"/>
      <c r="J30" s="104"/>
      <c r="K30" s="105"/>
      <c r="L30" s="81" t="str">
        <f t="shared" si="0"/>
        <v/>
      </c>
      <c r="M30" s="82" t="str">
        <f t="shared" si="1"/>
        <v/>
      </c>
      <c r="N30" s="104"/>
      <c r="O30" s="104"/>
      <c r="P30" s="53"/>
      <c r="Q30" s="53"/>
      <c r="R30" s="53"/>
      <c r="S30" s="53"/>
      <c r="T30" s="53"/>
      <c r="U30" s="53"/>
      <c r="V30" s="53"/>
      <c r="W30" s="53"/>
    </row>
    <row r="31" spans="1:23" s="54" customFormat="1" ht="56.15" customHeight="1" x14ac:dyDescent="0.35">
      <c r="A31" s="53"/>
      <c r="B31" s="69">
        <v>17</v>
      </c>
      <c r="C31" s="85">
        <f>+'5 Plan de Acción -Estrategias '!C29</f>
        <v>0</v>
      </c>
      <c r="D31" s="85">
        <f>+'5 Plan de Acción -Estrategias '!D29</f>
        <v>0</v>
      </c>
      <c r="E31" s="85">
        <f>+'5 Plan de Acción -Estrategias '!E29</f>
        <v>0</v>
      </c>
      <c r="F31" s="85">
        <f>+'5 Plan de Acción -Estrategias '!F29</f>
        <v>0</v>
      </c>
      <c r="G31" s="85">
        <f>+'5 Plan de Acción -Estrategias '!G29</f>
        <v>0</v>
      </c>
      <c r="H31" s="85">
        <f>+'5 Plan de Acción -Estrategias '!H29</f>
        <v>0</v>
      </c>
      <c r="I31" s="103"/>
      <c r="J31" s="104"/>
      <c r="K31" s="105"/>
      <c r="L31" s="81" t="str">
        <f t="shared" si="0"/>
        <v/>
      </c>
      <c r="M31" s="82" t="str">
        <f t="shared" si="1"/>
        <v/>
      </c>
      <c r="N31" s="104"/>
      <c r="O31" s="104"/>
      <c r="P31" s="53"/>
      <c r="Q31" s="53"/>
      <c r="R31" s="53"/>
      <c r="S31" s="53"/>
      <c r="T31" s="53"/>
      <c r="U31" s="53"/>
      <c r="V31" s="53"/>
      <c r="W31" s="53"/>
    </row>
    <row r="32" spans="1:23" s="54" customFormat="1" ht="56.15" customHeight="1" x14ac:dyDescent="0.35">
      <c r="A32" s="53"/>
      <c r="B32" s="69">
        <v>18</v>
      </c>
      <c r="C32" s="85">
        <f>+'5 Plan de Acción -Estrategias '!C30</f>
        <v>0</v>
      </c>
      <c r="D32" s="85">
        <f>+'5 Plan de Acción -Estrategias '!D30</f>
        <v>0</v>
      </c>
      <c r="E32" s="85">
        <f>+'5 Plan de Acción -Estrategias '!E30</f>
        <v>0</v>
      </c>
      <c r="F32" s="85">
        <f>+'5 Plan de Acción -Estrategias '!F30</f>
        <v>0</v>
      </c>
      <c r="G32" s="85">
        <f>+'5 Plan de Acción -Estrategias '!G30</f>
        <v>0</v>
      </c>
      <c r="H32" s="85">
        <f>+'5 Plan de Acción -Estrategias '!H30</f>
        <v>0</v>
      </c>
      <c r="I32" s="103"/>
      <c r="J32" s="104"/>
      <c r="K32" s="105"/>
      <c r="L32" s="81" t="str">
        <f t="shared" si="0"/>
        <v/>
      </c>
      <c r="M32" s="82" t="str">
        <f t="shared" si="1"/>
        <v/>
      </c>
      <c r="N32" s="104"/>
      <c r="O32" s="104"/>
      <c r="P32" s="53"/>
      <c r="Q32" s="53"/>
      <c r="R32" s="53"/>
      <c r="S32" s="53"/>
      <c r="T32" s="53"/>
      <c r="U32" s="53"/>
      <c r="V32" s="53"/>
      <c r="W32" s="53"/>
    </row>
    <row r="33" spans="1:23" s="54" customFormat="1" ht="56.15" customHeight="1" x14ac:dyDescent="0.35">
      <c r="A33" s="53"/>
      <c r="B33" s="69">
        <v>19</v>
      </c>
      <c r="C33" s="85">
        <f>+'5 Plan de Acción -Estrategias '!C31</f>
        <v>0</v>
      </c>
      <c r="D33" s="85">
        <f>+'5 Plan de Acción -Estrategias '!D31</f>
        <v>0</v>
      </c>
      <c r="E33" s="85">
        <f>+'5 Plan de Acción -Estrategias '!E31</f>
        <v>0</v>
      </c>
      <c r="F33" s="85">
        <f>+'5 Plan de Acción -Estrategias '!F31</f>
        <v>0</v>
      </c>
      <c r="G33" s="85">
        <f>+'5 Plan de Acción -Estrategias '!G31</f>
        <v>0</v>
      </c>
      <c r="H33" s="85">
        <f>+'5 Plan de Acción -Estrategias '!H31</f>
        <v>0</v>
      </c>
      <c r="I33" s="103"/>
      <c r="J33" s="104"/>
      <c r="K33" s="105"/>
      <c r="L33" s="81" t="str">
        <f t="shared" si="0"/>
        <v/>
      </c>
      <c r="M33" s="82" t="str">
        <f t="shared" si="1"/>
        <v/>
      </c>
      <c r="N33" s="104"/>
      <c r="O33" s="104"/>
      <c r="P33" s="53"/>
      <c r="Q33" s="53"/>
      <c r="R33" s="53"/>
      <c r="S33" s="53"/>
      <c r="T33" s="53"/>
      <c r="U33" s="53"/>
      <c r="V33" s="53"/>
      <c r="W33" s="53"/>
    </row>
    <row r="34" spans="1:23" s="54" customFormat="1" ht="56.15" customHeight="1" x14ac:dyDescent="0.35">
      <c r="A34" s="53"/>
      <c r="B34" s="69">
        <v>20</v>
      </c>
      <c r="C34" s="85">
        <f>+'5 Plan de Acción -Estrategias '!C32</f>
        <v>0</v>
      </c>
      <c r="D34" s="85">
        <f>+'5 Plan de Acción -Estrategias '!D32</f>
        <v>0</v>
      </c>
      <c r="E34" s="85">
        <f>+'5 Plan de Acción -Estrategias '!E32</f>
        <v>0</v>
      </c>
      <c r="F34" s="85">
        <f>+'5 Plan de Acción -Estrategias '!F32</f>
        <v>0</v>
      </c>
      <c r="G34" s="85">
        <f>+'5 Plan de Acción -Estrategias '!G32</f>
        <v>0</v>
      </c>
      <c r="H34" s="85">
        <f>+'5 Plan de Acción -Estrategias '!H32</f>
        <v>0</v>
      </c>
      <c r="I34" s="103"/>
      <c r="J34" s="104"/>
      <c r="K34" s="105"/>
      <c r="L34" s="81" t="str">
        <f t="shared" si="0"/>
        <v/>
      </c>
      <c r="M34" s="82" t="str">
        <f t="shared" si="1"/>
        <v/>
      </c>
      <c r="N34" s="104"/>
      <c r="O34" s="104"/>
      <c r="P34" s="53"/>
      <c r="Q34" s="53"/>
      <c r="R34" s="53"/>
      <c r="S34" s="53"/>
      <c r="T34" s="53"/>
      <c r="U34" s="53"/>
      <c r="V34" s="53"/>
      <c r="W34" s="53"/>
    </row>
    <row r="35" spans="1:23" s="54" customFormat="1" ht="56.15" customHeight="1" x14ac:dyDescent="0.35">
      <c r="A35" s="53"/>
      <c r="B35" s="69">
        <v>21</v>
      </c>
      <c r="C35" s="85">
        <f>+'5 Plan de Acción -Estrategias '!C33</f>
        <v>0</v>
      </c>
      <c r="D35" s="85">
        <f>+'5 Plan de Acción -Estrategias '!D33</f>
        <v>0</v>
      </c>
      <c r="E35" s="85">
        <f>+'5 Plan de Acción -Estrategias '!E33</f>
        <v>0</v>
      </c>
      <c r="F35" s="85">
        <f>+'5 Plan de Acción -Estrategias '!F33</f>
        <v>0</v>
      </c>
      <c r="G35" s="85">
        <f>+'5 Plan de Acción -Estrategias '!G33</f>
        <v>0</v>
      </c>
      <c r="H35" s="85">
        <f>+'5 Plan de Acción -Estrategias '!H33</f>
        <v>0</v>
      </c>
      <c r="I35" s="103"/>
      <c r="J35" s="104"/>
      <c r="K35" s="105"/>
      <c r="L35" s="81" t="str">
        <f t="shared" si="0"/>
        <v/>
      </c>
      <c r="M35" s="82" t="str">
        <f t="shared" si="1"/>
        <v/>
      </c>
      <c r="N35" s="104"/>
      <c r="O35" s="104"/>
      <c r="P35" s="53"/>
      <c r="Q35" s="53"/>
      <c r="R35" s="53"/>
      <c r="S35" s="53"/>
      <c r="T35" s="53"/>
      <c r="U35" s="53"/>
      <c r="V35" s="53"/>
      <c r="W35" s="53"/>
    </row>
    <row r="36" spans="1:23" s="54" customFormat="1" ht="56.15" customHeight="1" x14ac:dyDescent="0.35">
      <c r="A36" s="53"/>
      <c r="B36" s="69">
        <v>22</v>
      </c>
      <c r="C36" s="85">
        <f>+'5 Plan de Acción -Estrategias '!C34</f>
        <v>0</v>
      </c>
      <c r="D36" s="85">
        <f>+'5 Plan de Acción -Estrategias '!D34</f>
        <v>0</v>
      </c>
      <c r="E36" s="85">
        <f>+'5 Plan de Acción -Estrategias '!E34</f>
        <v>0</v>
      </c>
      <c r="F36" s="85">
        <f>+'5 Plan de Acción -Estrategias '!F34</f>
        <v>0</v>
      </c>
      <c r="G36" s="85">
        <f>+'5 Plan de Acción -Estrategias '!G34</f>
        <v>0</v>
      </c>
      <c r="H36" s="85">
        <f>+'5 Plan de Acción -Estrategias '!H34</f>
        <v>0</v>
      </c>
      <c r="I36" s="103"/>
      <c r="J36" s="104"/>
      <c r="K36" s="105"/>
      <c r="L36" s="81" t="str">
        <f t="shared" si="0"/>
        <v/>
      </c>
      <c r="M36" s="82" t="str">
        <f t="shared" si="1"/>
        <v/>
      </c>
      <c r="N36" s="104"/>
      <c r="O36" s="104"/>
      <c r="P36" s="53"/>
      <c r="Q36" s="53"/>
      <c r="R36" s="53"/>
      <c r="S36" s="53"/>
      <c r="T36" s="53"/>
      <c r="U36" s="53"/>
      <c r="V36" s="53"/>
      <c r="W36" s="53"/>
    </row>
    <row r="37" spans="1:23" s="54" customFormat="1" ht="56.15" customHeight="1" x14ac:dyDescent="0.35">
      <c r="A37" s="53"/>
      <c r="B37" s="69">
        <v>23</v>
      </c>
      <c r="C37" s="85">
        <f>+'5 Plan de Acción -Estrategias '!C35</f>
        <v>0</v>
      </c>
      <c r="D37" s="85">
        <f>+'5 Plan de Acción -Estrategias '!D35</f>
        <v>0</v>
      </c>
      <c r="E37" s="85">
        <f>+'5 Plan de Acción -Estrategias '!E35</f>
        <v>0</v>
      </c>
      <c r="F37" s="85">
        <f>+'5 Plan de Acción -Estrategias '!F35</f>
        <v>0</v>
      </c>
      <c r="G37" s="85">
        <f>+'5 Plan de Acción -Estrategias '!G35</f>
        <v>0</v>
      </c>
      <c r="H37" s="85">
        <f>+'5 Plan de Acción -Estrategias '!H35</f>
        <v>0</v>
      </c>
      <c r="I37" s="103"/>
      <c r="J37" s="104"/>
      <c r="K37" s="105"/>
      <c r="L37" s="81" t="str">
        <f t="shared" si="0"/>
        <v/>
      </c>
      <c r="M37" s="82" t="str">
        <f t="shared" si="1"/>
        <v/>
      </c>
      <c r="N37" s="104"/>
      <c r="O37" s="104"/>
      <c r="P37" s="53"/>
      <c r="Q37" s="53"/>
      <c r="R37" s="53"/>
      <c r="S37" s="53"/>
      <c r="T37" s="53"/>
      <c r="U37" s="53"/>
      <c r="V37" s="53"/>
      <c r="W37" s="53"/>
    </row>
    <row r="38" spans="1:23" s="54" customFormat="1" ht="56.15" customHeight="1" x14ac:dyDescent="0.35">
      <c r="A38" s="53"/>
      <c r="B38" s="69">
        <v>24</v>
      </c>
      <c r="C38" s="85">
        <f>+'5 Plan de Acción -Estrategias '!C36</f>
        <v>0</v>
      </c>
      <c r="D38" s="85">
        <f>+'5 Plan de Acción -Estrategias '!D36</f>
        <v>0</v>
      </c>
      <c r="E38" s="85">
        <f>+'5 Plan de Acción -Estrategias '!E36</f>
        <v>0</v>
      </c>
      <c r="F38" s="85">
        <f>+'5 Plan de Acción -Estrategias '!F36</f>
        <v>0</v>
      </c>
      <c r="G38" s="85">
        <f>+'5 Plan de Acción -Estrategias '!G36</f>
        <v>0</v>
      </c>
      <c r="H38" s="85">
        <f>+'5 Plan de Acción -Estrategias '!H36</f>
        <v>0</v>
      </c>
      <c r="I38" s="103"/>
      <c r="J38" s="104"/>
      <c r="K38" s="105"/>
      <c r="L38" s="81" t="str">
        <f t="shared" si="0"/>
        <v/>
      </c>
      <c r="M38" s="82" t="str">
        <f t="shared" si="1"/>
        <v/>
      </c>
      <c r="N38" s="104"/>
      <c r="O38" s="104"/>
      <c r="P38" s="53"/>
      <c r="Q38" s="53"/>
      <c r="R38" s="53"/>
      <c r="S38" s="53"/>
      <c r="T38" s="53"/>
      <c r="U38" s="53"/>
      <c r="V38" s="53"/>
      <c r="W38" s="53"/>
    </row>
    <row r="39" spans="1:23" s="54" customFormat="1" ht="56.15" customHeight="1" x14ac:dyDescent="0.35">
      <c r="A39" s="53"/>
      <c r="B39" s="69">
        <v>25</v>
      </c>
      <c r="C39" s="85">
        <f>+'5 Plan de Acción -Estrategias '!C37</f>
        <v>0</v>
      </c>
      <c r="D39" s="85">
        <f>+'5 Plan de Acción -Estrategias '!D37</f>
        <v>0</v>
      </c>
      <c r="E39" s="85">
        <f>+'5 Plan de Acción -Estrategias '!E37</f>
        <v>0</v>
      </c>
      <c r="F39" s="85">
        <f>+'5 Plan de Acción -Estrategias '!F37</f>
        <v>0</v>
      </c>
      <c r="G39" s="85">
        <f>+'5 Plan de Acción -Estrategias '!G37</f>
        <v>0</v>
      </c>
      <c r="H39" s="85">
        <f>+'5 Plan de Acción -Estrategias '!H37</f>
        <v>0</v>
      </c>
      <c r="I39" s="103"/>
      <c r="J39" s="104"/>
      <c r="K39" s="105"/>
      <c r="L39" s="81" t="str">
        <f t="shared" si="0"/>
        <v/>
      </c>
      <c r="M39" s="82" t="str">
        <f t="shared" si="1"/>
        <v/>
      </c>
      <c r="N39" s="104"/>
      <c r="O39" s="104"/>
      <c r="P39" s="53"/>
      <c r="Q39" s="53"/>
      <c r="R39" s="53"/>
      <c r="S39" s="53"/>
      <c r="T39" s="53"/>
      <c r="U39" s="53"/>
      <c r="V39" s="53"/>
      <c r="W39" s="53"/>
    </row>
    <row r="40" spans="1:23" s="54" customFormat="1" ht="56.15" customHeight="1" x14ac:dyDescent="0.35">
      <c r="A40" s="53"/>
      <c r="B40" s="69">
        <v>26</v>
      </c>
      <c r="C40" s="85">
        <f>+'5 Plan de Acción -Estrategias '!C38</f>
        <v>0</v>
      </c>
      <c r="D40" s="85">
        <f>+'5 Plan de Acción -Estrategias '!D38</f>
        <v>0</v>
      </c>
      <c r="E40" s="85">
        <f>+'5 Plan de Acción -Estrategias '!E38</f>
        <v>0</v>
      </c>
      <c r="F40" s="85">
        <f>+'5 Plan de Acción -Estrategias '!F38</f>
        <v>0</v>
      </c>
      <c r="G40" s="85">
        <f>+'5 Plan de Acción -Estrategias '!G38</f>
        <v>0</v>
      </c>
      <c r="H40" s="85">
        <f>+'5 Plan de Acción -Estrategias '!H38</f>
        <v>0</v>
      </c>
      <c r="I40" s="103"/>
      <c r="J40" s="104"/>
      <c r="K40" s="105"/>
      <c r="L40" s="81" t="str">
        <f t="shared" si="0"/>
        <v/>
      </c>
      <c r="M40" s="82" t="str">
        <f t="shared" si="1"/>
        <v/>
      </c>
      <c r="N40" s="104"/>
      <c r="O40" s="104"/>
      <c r="P40" s="53"/>
      <c r="Q40" s="53"/>
      <c r="R40" s="53"/>
      <c r="S40" s="53"/>
      <c r="T40" s="53"/>
      <c r="U40" s="53"/>
      <c r="V40" s="53"/>
      <c r="W40" s="53"/>
    </row>
    <row r="41" spans="1:23" s="54" customFormat="1" ht="56.15" customHeight="1" x14ac:dyDescent="0.35">
      <c r="A41" s="53"/>
      <c r="B41" s="69">
        <v>27</v>
      </c>
      <c r="C41" s="85">
        <f>+'5 Plan de Acción -Estrategias '!C39</f>
        <v>0</v>
      </c>
      <c r="D41" s="85">
        <f>+'5 Plan de Acción -Estrategias '!D39</f>
        <v>0</v>
      </c>
      <c r="E41" s="85">
        <f>+'5 Plan de Acción -Estrategias '!E39</f>
        <v>0</v>
      </c>
      <c r="F41" s="85">
        <f>+'5 Plan de Acción -Estrategias '!F39</f>
        <v>0</v>
      </c>
      <c r="G41" s="85">
        <f>+'5 Plan de Acción -Estrategias '!G39</f>
        <v>0</v>
      </c>
      <c r="H41" s="85">
        <f>+'5 Plan de Acción -Estrategias '!H39</f>
        <v>0</v>
      </c>
      <c r="I41" s="103"/>
      <c r="J41" s="104"/>
      <c r="K41" s="105"/>
      <c r="L41" s="81" t="str">
        <f t="shared" si="0"/>
        <v/>
      </c>
      <c r="M41" s="82" t="str">
        <f t="shared" si="1"/>
        <v/>
      </c>
      <c r="N41" s="104"/>
      <c r="O41" s="104"/>
      <c r="P41" s="53"/>
      <c r="Q41" s="53"/>
      <c r="R41" s="53"/>
      <c r="S41" s="53"/>
      <c r="T41" s="53"/>
      <c r="U41" s="53"/>
      <c r="V41" s="53"/>
      <c r="W41" s="53"/>
    </row>
    <row r="42" spans="1:23" s="54" customFormat="1" ht="56.15" customHeight="1" x14ac:dyDescent="0.35">
      <c r="A42" s="53"/>
      <c r="B42" s="69">
        <v>28</v>
      </c>
      <c r="C42" s="85">
        <f>+'5 Plan de Acción -Estrategias '!C40</f>
        <v>0</v>
      </c>
      <c r="D42" s="85">
        <f>+'5 Plan de Acción -Estrategias '!D40</f>
        <v>0</v>
      </c>
      <c r="E42" s="85">
        <f>+'5 Plan de Acción -Estrategias '!E40</f>
        <v>0</v>
      </c>
      <c r="F42" s="85">
        <f>+'5 Plan de Acción -Estrategias '!F40</f>
        <v>0</v>
      </c>
      <c r="G42" s="85">
        <f>+'5 Plan de Acción -Estrategias '!G40</f>
        <v>0</v>
      </c>
      <c r="H42" s="85">
        <f>+'5 Plan de Acción -Estrategias '!H40</f>
        <v>0</v>
      </c>
      <c r="I42" s="103"/>
      <c r="J42" s="104"/>
      <c r="K42" s="105"/>
      <c r="L42" s="81" t="str">
        <f t="shared" si="0"/>
        <v/>
      </c>
      <c r="M42" s="82" t="str">
        <f t="shared" si="1"/>
        <v/>
      </c>
      <c r="N42" s="104"/>
      <c r="O42" s="104"/>
      <c r="P42" s="53"/>
      <c r="Q42" s="53"/>
      <c r="R42" s="53"/>
      <c r="S42" s="53"/>
      <c r="T42" s="53"/>
      <c r="U42" s="53"/>
      <c r="V42" s="53"/>
      <c r="W42" s="53"/>
    </row>
    <row r="43" spans="1:23" s="54" customFormat="1" ht="56.15" customHeight="1" x14ac:dyDescent="0.35">
      <c r="A43" s="53"/>
      <c r="B43" s="69">
        <v>29</v>
      </c>
      <c r="C43" s="85">
        <f>+'5 Plan de Acción -Estrategias '!C41</f>
        <v>0</v>
      </c>
      <c r="D43" s="85">
        <f>+'5 Plan de Acción -Estrategias '!D41</f>
        <v>0</v>
      </c>
      <c r="E43" s="85">
        <f>+'5 Plan de Acción -Estrategias '!E41</f>
        <v>0</v>
      </c>
      <c r="F43" s="85">
        <f>+'5 Plan de Acción -Estrategias '!F41</f>
        <v>0</v>
      </c>
      <c r="G43" s="85">
        <f>+'5 Plan de Acción -Estrategias '!G41</f>
        <v>0</v>
      </c>
      <c r="H43" s="85">
        <f>+'5 Plan de Acción -Estrategias '!H41</f>
        <v>0</v>
      </c>
      <c r="I43" s="103"/>
      <c r="J43" s="104"/>
      <c r="K43" s="105"/>
      <c r="L43" s="81" t="str">
        <f t="shared" si="0"/>
        <v/>
      </c>
      <c r="M43" s="82" t="str">
        <f t="shared" si="1"/>
        <v/>
      </c>
      <c r="N43" s="104"/>
      <c r="O43" s="104"/>
      <c r="P43" s="53"/>
      <c r="Q43" s="53"/>
      <c r="R43" s="53"/>
      <c r="S43" s="53"/>
      <c r="T43" s="53"/>
      <c r="U43" s="53"/>
      <c r="V43" s="53"/>
      <c r="W43" s="53"/>
    </row>
    <row r="44" spans="1:23" s="54" customFormat="1" ht="56.15" customHeight="1" x14ac:dyDescent="0.35">
      <c r="A44" s="53"/>
      <c r="B44" s="69">
        <v>30</v>
      </c>
      <c r="C44" s="85">
        <f>+'5 Plan de Acción -Estrategias '!C42</f>
        <v>0</v>
      </c>
      <c r="D44" s="85">
        <f>+'5 Plan de Acción -Estrategias '!D42</f>
        <v>0</v>
      </c>
      <c r="E44" s="85">
        <f>+'5 Plan de Acción -Estrategias '!E42</f>
        <v>0</v>
      </c>
      <c r="F44" s="85">
        <f>+'5 Plan de Acción -Estrategias '!F42</f>
        <v>0</v>
      </c>
      <c r="G44" s="85">
        <f>+'5 Plan de Acción -Estrategias '!G42</f>
        <v>0</v>
      </c>
      <c r="H44" s="85">
        <f>+'5 Plan de Acción -Estrategias '!H42</f>
        <v>0</v>
      </c>
      <c r="I44" s="103"/>
      <c r="J44" s="104"/>
      <c r="K44" s="105"/>
      <c r="L44" s="81" t="str">
        <f t="shared" si="0"/>
        <v/>
      </c>
      <c r="M44" s="82" t="str">
        <f t="shared" si="1"/>
        <v/>
      </c>
      <c r="N44" s="104"/>
      <c r="O44" s="104"/>
      <c r="P44" s="53"/>
      <c r="Q44" s="53"/>
      <c r="R44" s="53"/>
      <c r="S44" s="53"/>
      <c r="T44" s="53"/>
      <c r="U44" s="53"/>
      <c r="V44" s="53"/>
      <c r="W44" s="53"/>
    </row>
    <row r="45" spans="1:23" s="54" customFormat="1" ht="56.15" customHeight="1" x14ac:dyDescent="0.35">
      <c r="A45" s="53"/>
      <c r="B45" s="69">
        <v>31</v>
      </c>
      <c r="C45" s="85">
        <f>+'5 Plan de Acción -Estrategias '!C43</f>
        <v>0</v>
      </c>
      <c r="D45" s="85">
        <f>+'5 Plan de Acción -Estrategias '!D43</f>
        <v>0</v>
      </c>
      <c r="E45" s="85">
        <f>+'5 Plan de Acción -Estrategias '!E43</f>
        <v>0</v>
      </c>
      <c r="F45" s="85">
        <f>+'5 Plan de Acción -Estrategias '!F43</f>
        <v>0</v>
      </c>
      <c r="G45" s="85">
        <f>+'5 Plan de Acción -Estrategias '!G43</f>
        <v>0</v>
      </c>
      <c r="H45" s="85">
        <f>+'5 Plan de Acción -Estrategias '!H43</f>
        <v>0</v>
      </c>
      <c r="I45" s="103"/>
      <c r="J45" s="104"/>
      <c r="K45" s="105"/>
      <c r="L45" s="81" t="str">
        <f t="shared" si="0"/>
        <v/>
      </c>
      <c r="M45" s="82" t="str">
        <f t="shared" si="1"/>
        <v/>
      </c>
      <c r="N45" s="104"/>
      <c r="O45" s="104"/>
      <c r="P45" s="53"/>
      <c r="Q45" s="53"/>
      <c r="R45" s="53"/>
      <c r="S45" s="53"/>
      <c r="T45" s="53"/>
      <c r="U45" s="53"/>
      <c r="V45" s="53"/>
      <c r="W45" s="53"/>
    </row>
    <row r="46" spans="1:23" s="54" customFormat="1" ht="56.15" customHeight="1" x14ac:dyDescent="0.35">
      <c r="A46" s="53"/>
      <c r="B46" s="69">
        <v>32</v>
      </c>
      <c r="C46" s="85">
        <f>+'5 Plan de Acción -Estrategias '!C44</f>
        <v>0</v>
      </c>
      <c r="D46" s="85">
        <f>+'5 Plan de Acción -Estrategias '!D44</f>
        <v>0</v>
      </c>
      <c r="E46" s="85">
        <f>+'5 Plan de Acción -Estrategias '!E44</f>
        <v>0</v>
      </c>
      <c r="F46" s="85">
        <f>+'5 Plan de Acción -Estrategias '!F44</f>
        <v>0</v>
      </c>
      <c r="G46" s="85">
        <f>+'5 Plan de Acción -Estrategias '!G44</f>
        <v>0</v>
      </c>
      <c r="H46" s="85">
        <f>+'5 Plan de Acción -Estrategias '!H44</f>
        <v>0</v>
      </c>
      <c r="I46" s="103"/>
      <c r="J46" s="104"/>
      <c r="K46" s="105"/>
      <c r="L46" s="81" t="str">
        <f t="shared" si="0"/>
        <v/>
      </c>
      <c r="M46" s="82" t="str">
        <f t="shared" si="1"/>
        <v/>
      </c>
      <c r="N46" s="104"/>
      <c r="O46" s="104"/>
      <c r="P46" s="53"/>
      <c r="Q46" s="53"/>
      <c r="R46" s="53"/>
      <c r="S46" s="53"/>
      <c r="T46" s="53"/>
      <c r="U46" s="53"/>
      <c r="V46" s="53"/>
      <c r="W46" s="53"/>
    </row>
    <row r="47" spans="1:23" s="54" customFormat="1" ht="56.15" customHeight="1" x14ac:dyDescent="0.35">
      <c r="A47" s="53"/>
      <c r="B47" s="69">
        <v>33</v>
      </c>
      <c r="C47" s="85">
        <f>+'5 Plan de Acción -Estrategias '!C45</f>
        <v>0</v>
      </c>
      <c r="D47" s="85">
        <f>+'5 Plan de Acción -Estrategias '!D45</f>
        <v>0</v>
      </c>
      <c r="E47" s="85">
        <f>+'5 Plan de Acción -Estrategias '!E45</f>
        <v>0</v>
      </c>
      <c r="F47" s="85">
        <f>+'5 Plan de Acción -Estrategias '!F45</f>
        <v>0</v>
      </c>
      <c r="G47" s="85">
        <f>+'5 Plan de Acción -Estrategias '!G45</f>
        <v>0</v>
      </c>
      <c r="H47" s="85">
        <f>+'5 Plan de Acción -Estrategias '!H45</f>
        <v>0</v>
      </c>
      <c r="I47" s="103"/>
      <c r="J47" s="104"/>
      <c r="K47" s="105"/>
      <c r="L47" s="81" t="str">
        <f t="shared" si="0"/>
        <v/>
      </c>
      <c r="M47" s="82" t="str">
        <f t="shared" si="1"/>
        <v/>
      </c>
      <c r="N47" s="104"/>
      <c r="O47" s="104"/>
      <c r="P47" s="53"/>
      <c r="Q47" s="53"/>
      <c r="R47" s="53"/>
      <c r="S47" s="53"/>
      <c r="T47" s="53"/>
      <c r="U47" s="53"/>
      <c r="V47" s="53"/>
      <c r="W47" s="53"/>
    </row>
    <row r="48" spans="1:23" s="54" customFormat="1" ht="56.15" customHeight="1" x14ac:dyDescent="0.35">
      <c r="A48" s="53"/>
      <c r="B48" s="69">
        <v>34</v>
      </c>
      <c r="C48" s="85">
        <f>+'5 Plan de Acción -Estrategias '!C46</f>
        <v>0</v>
      </c>
      <c r="D48" s="85">
        <f>+'5 Plan de Acción -Estrategias '!D46</f>
        <v>0</v>
      </c>
      <c r="E48" s="85">
        <f>+'5 Plan de Acción -Estrategias '!E46</f>
        <v>0</v>
      </c>
      <c r="F48" s="85">
        <f>+'5 Plan de Acción -Estrategias '!F46</f>
        <v>0</v>
      </c>
      <c r="G48" s="85">
        <f>+'5 Plan de Acción -Estrategias '!G46</f>
        <v>0</v>
      </c>
      <c r="H48" s="85">
        <f>+'5 Plan de Acción -Estrategias '!H46</f>
        <v>0</v>
      </c>
      <c r="I48" s="103"/>
      <c r="J48" s="104"/>
      <c r="K48" s="105"/>
      <c r="L48" s="81" t="str">
        <f t="shared" si="0"/>
        <v/>
      </c>
      <c r="M48" s="82" t="str">
        <f t="shared" si="1"/>
        <v/>
      </c>
      <c r="N48" s="104"/>
      <c r="O48" s="104"/>
      <c r="P48" s="53"/>
      <c r="Q48" s="53"/>
      <c r="R48" s="53"/>
      <c r="S48" s="53"/>
      <c r="T48" s="53"/>
      <c r="U48" s="53"/>
      <c r="V48" s="53"/>
      <c r="W48" s="53"/>
    </row>
    <row r="49" spans="1:23" s="54" customFormat="1" ht="56.15" customHeight="1" x14ac:dyDescent="0.35">
      <c r="A49" s="53"/>
      <c r="B49" s="69">
        <v>35</v>
      </c>
      <c r="C49" s="85">
        <f>+'5 Plan de Acción -Estrategias '!C47</f>
        <v>0</v>
      </c>
      <c r="D49" s="85">
        <f>+'5 Plan de Acción -Estrategias '!D47</f>
        <v>0</v>
      </c>
      <c r="E49" s="85">
        <f>+'5 Plan de Acción -Estrategias '!E47</f>
        <v>0</v>
      </c>
      <c r="F49" s="85">
        <f>+'5 Plan de Acción -Estrategias '!F47</f>
        <v>0</v>
      </c>
      <c r="G49" s="85">
        <f>+'5 Plan de Acción -Estrategias '!G47</f>
        <v>0</v>
      </c>
      <c r="H49" s="85">
        <f>+'5 Plan de Acción -Estrategias '!H47</f>
        <v>0</v>
      </c>
      <c r="I49" s="103"/>
      <c r="J49" s="104"/>
      <c r="K49" s="105"/>
      <c r="L49" s="81" t="str">
        <f t="shared" si="0"/>
        <v/>
      </c>
      <c r="M49" s="82" t="str">
        <f t="shared" si="1"/>
        <v/>
      </c>
      <c r="N49" s="104"/>
      <c r="O49" s="104"/>
      <c r="P49" s="53"/>
      <c r="Q49" s="53"/>
      <c r="R49" s="53"/>
      <c r="S49" s="53"/>
      <c r="T49" s="53"/>
      <c r="U49" s="53"/>
      <c r="V49" s="53"/>
      <c r="W49" s="53"/>
    </row>
    <row r="50" spans="1:23" s="54" customFormat="1" ht="56.15" customHeight="1" x14ac:dyDescent="0.35">
      <c r="A50" s="53"/>
      <c r="B50" s="69">
        <v>36</v>
      </c>
      <c r="C50" s="85">
        <f>+'5 Plan de Acción -Estrategias '!C48</f>
        <v>0</v>
      </c>
      <c r="D50" s="85">
        <f>+'5 Plan de Acción -Estrategias '!D48</f>
        <v>0</v>
      </c>
      <c r="E50" s="85">
        <f>+'5 Plan de Acción -Estrategias '!E48</f>
        <v>0</v>
      </c>
      <c r="F50" s="85">
        <f>+'5 Plan de Acción -Estrategias '!F48</f>
        <v>0</v>
      </c>
      <c r="G50" s="85">
        <f>+'5 Plan de Acción -Estrategias '!G48</f>
        <v>0</v>
      </c>
      <c r="H50" s="85">
        <f>+'5 Plan de Acción -Estrategias '!H48</f>
        <v>0</v>
      </c>
      <c r="I50" s="103"/>
      <c r="J50" s="104"/>
      <c r="K50" s="105"/>
      <c r="L50" s="81" t="str">
        <f t="shared" si="0"/>
        <v/>
      </c>
      <c r="M50" s="82" t="str">
        <f t="shared" si="1"/>
        <v/>
      </c>
      <c r="N50" s="104"/>
      <c r="O50" s="104"/>
      <c r="P50" s="53"/>
      <c r="Q50" s="53"/>
      <c r="R50" s="53"/>
      <c r="S50" s="53"/>
      <c r="T50" s="53"/>
      <c r="U50" s="53"/>
      <c r="V50" s="53"/>
      <c r="W50" s="53"/>
    </row>
    <row r="51" spans="1:23" s="54" customFormat="1" ht="56.15" customHeight="1" x14ac:dyDescent="0.35">
      <c r="A51" s="53"/>
      <c r="B51" s="69">
        <v>37</v>
      </c>
      <c r="C51" s="85">
        <f>+'5 Plan de Acción -Estrategias '!C49</f>
        <v>0</v>
      </c>
      <c r="D51" s="85">
        <f>+'5 Plan de Acción -Estrategias '!D49</f>
        <v>0</v>
      </c>
      <c r="E51" s="85">
        <f>+'5 Plan de Acción -Estrategias '!E49</f>
        <v>0</v>
      </c>
      <c r="F51" s="85">
        <f>+'5 Plan de Acción -Estrategias '!F49</f>
        <v>0</v>
      </c>
      <c r="G51" s="85">
        <f>+'5 Plan de Acción -Estrategias '!G49</f>
        <v>0</v>
      </c>
      <c r="H51" s="85">
        <f>+'5 Plan de Acción -Estrategias '!H49</f>
        <v>0</v>
      </c>
      <c r="I51" s="103"/>
      <c r="J51" s="104"/>
      <c r="K51" s="105"/>
      <c r="L51" s="81" t="str">
        <f t="shared" si="0"/>
        <v/>
      </c>
      <c r="M51" s="82" t="str">
        <f t="shared" si="1"/>
        <v/>
      </c>
      <c r="N51" s="104"/>
      <c r="O51" s="104"/>
      <c r="P51" s="53"/>
      <c r="Q51" s="53"/>
      <c r="R51" s="53"/>
      <c r="S51" s="53"/>
      <c r="T51" s="53"/>
      <c r="U51" s="53"/>
      <c r="V51" s="53"/>
      <c r="W51" s="53"/>
    </row>
    <row r="52" spans="1:23" s="54" customFormat="1" ht="56.15" customHeight="1" x14ac:dyDescent="0.35">
      <c r="A52" s="53"/>
      <c r="B52" s="69">
        <v>38</v>
      </c>
      <c r="C52" s="85">
        <f>+'5 Plan de Acción -Estrategias '!C50</f>
        <v>0</v>
      </c>
      <c r="D52" s="85">
        <f>+'5 Plan de Acción -Estrategias '!D50</f>
        <v>0</v>
      </c>
      <c r="E52" s="85">
        <f>+'5 Plan de Acción -Estrategias '!E50</f>
        <v>0</v>
      </c>
      <c r="F52" s="85">
        <f>+'5 Plan de Acción -Estrategias '!F50</f>
        <v>0</v>
      </c>
      <c r="G52" s="85">
        <f>+'5 Plan de Acción -Estrategias '!G50</f>
        <v>0</v>
      </c>
      <c r="H52" s="85">
        <f>+'5 Plan de Acción -Estrategias '!H50</f>
        <v>0</v>
      </c>
      <c r="I52" s="103"/>
      <c r="J52" s="104"/>
      <c r="K52" s="105"/>
      <c r="L52" s="81" t="str">
        <f t="shared" si="0"/>
        <v/>
      </c>
      <c r="M52" s="82" t="str">
        <f t="shared" si="1"/>
        <v/>
      </c>
      <c r="N52" s="104"/>
      <c r="O52" s="104"/>
      <c r="P52" s="53"/>
      <c r="Q52" s="53"/>
      <c r="R52" s="53"/>
      <c r="S52" s="53"/>
      <c r="T52" s="53"/>
      <c r="U52" s="53"/>
      <c r="V52" s="53"/>
      <c r="W52" s="53"/>
    </row>
    <row r="53" spans="1:23" s="54" customFormat="1" ht="56.15" customHeight="1" x14ac:dyDescent="0.35">
      <c r="A53" s="53"/>
      <c r="B53" s="69">
        <v>39</v>
      </c>
      <c r="C53" s="85">
        <f>+'5 Plan de Acción -Estrategias '!C51</f>
        <v>0</v>
      </c>
      <c r="D53" s="85">
        <f>+'5 Plan de Acción -Estrategias '!D51</f>
        <v>0</v>
      </c>
      <c r="E53" s="85">
        <f>+'5 Plan de Acción -Estrategias '!E51</f>
        <v>0</v>
      </c>
      <c r="F53" s="85">
        <f>+'5 Plan de Acción -Estrategias '!F51</f>
        <v>0</v>
      </c>
      <c r="G53" s="85">
        <f>+'5 Plan de Acción -Estrategias '!G51</f>
        <v>0</v>
      </c>
      <c r="H53" s="85">
        <f>+'5 Plan de Acción -Estrategias '!H51</f>
        <v>0</v>
      </c>
      <c r="I53" s="103"/>
      <c r="J53" s="104"/>
      <c r="K53" s="105"/>
      <c r="L53" s="81" t="str">
        <f t="shared" si="0"/>
        <v/>
      </c>
      <c r="M53" s="82" t="str">
        <f t="shared" si="1"/>
        <v/>
      </c>
      <c r="N53" s="104"/>
      <c r="O53" s="104"/>
      <c r="P53" s="53"/>
      <c r="Q53" s="53"/>
      <c r="R53" s="53"/>
      <c r="S53" s="53"/>
      <c r="T53" s="53"/>
      <c r="U53" s="53"/>
      <c r="V53" s="53"/>
      <c r="W53" s="53"/>
    </row>
    <row r="54" spans="1:23" s="54" customFormat="1" ht="56.15" customHeight="1" x14ac:dyDescent="0.35">
      <c r="A54" s="53"/>
      <c r="B54" s="69">
        <v>40</v>
      </c>
      <c r="C54" s="85">
        <f>+'5 Plan de Acción -Estrategias '!C52</f>
        <v>0</v>
      </c>
      <c r="D54" s="85">
        <f>+'5 Plan de Acción -Estrategias '!D52</f>
        <v>0</v>
      </c>
      <c r="E54" s="85">
        <f>+'5 Plan de Acción -Estrategias '!E52</f>
        <v>0</v>
      </c>
      <c r="F54" s="85">
        <f>+'5 Plan de Acción -Estrategias '!F52</f>
        <v>0</v>
      </c>
      <c r="G54" s="85">
        <f>+'5 Plan de Acción -Estrategias '!G52</f>
        <v>0</v>
      </c>
      <c r="H54" s="85">
        <f>+'5 Plan de Acción -Estrategias '!H52</f>
        <v>0</v>
      </c>
      <c r="I54" s="103"/>
      <c r="J54" s="104"/>
      <c r="K54" s="105"/>
      <c r="L54" s="81" t="str">
        <f t="shared" si="0"/>
        <v/>
      </c>
      <c r="M54" s="82" t="str">
        <f t="shared" si="1"/>
        <v/>
      </c>
      <c r="N54" s="104"/>
      <c r="O54" s="104"/>
      <c r="P54" s="53"/>
      <c r="Q54" s="53"/>
      <c r="R54" s="53"/>
      <c r="S54" s="53"/>
      <c r="T54" s="53"/>
      <c r="U54" s="53"/>
      <c r="V54" s="53"/>
      <c r="W54" s="53"/>
    </row>
    <row r="55" spans="1:23" s="54" customFormat="1" ht="56.15" customHeight="1" x14ac:dyDescent="0.35">
      <c r="A55" s="53"/>
      <c r="B55" s="69">
        <v>41</v>
      </c>
      <c r="C55" s="85">
        <f>+'5 Plan de Acción -Estrategias '!C53</f>
        <v>0</v>
      </c>
      <c r="D55" s="85">
        <f>+'5 Plan de Acción -Estrategias '!D53</f>
        <v>0</v>
      </c>
      <c r="E55" s="85">
        <f>+'5 Plan de Acción -Estrategias '!E53</f>
        <v>0</v>
      </c>
      <c r="F55" s="85">
        <f>+'5 Plan de Acción -Estrategias '!F53</f>
        <v>0</v>
      </c>
      <c r="G55" s="85">
        <f>+'5 Plan de Acción -Estrategias '!G53</f>
        <v>0</v>
      </c>
      <c r="H55" s="85">
        <f>+'5 Plan de Acción -Estrategias '!H53</f>
        <v>0</v>
      </c>
      <c r="I55" s="103"/>
      <c r="J55" s="104"/>
      <c r="K55" s="105"/>
      <c r="L55" s="81" t="str">
        <f t="shared" si="0"/>
        <v/>
      </c>
      <c r="M55" s="82" t="str">
        <f t="shared" si="1"/>
        <v/>
      </c>
      <c r="N55" s="104"/>
      <c r="O55" s="104"/>
      <c r="P55" s="53"/>
      <c r="Q55" s="53"/>
      <c r="R55" s="53"/>
      <c r="S55" s="53"/>
      <c r="T55" s="53"/>
      <c r="U55" s="53"/>
      <c r="V55" s="53"/>
      <c r="W55" s="53"/>
    </row>
    <row r="56" spans="1:23" s="54" customFormat="1" ht="56.15" customHeight="1" x14ac:dyDescent="0.35">
      <c r="A56" s="53"/>
      <c r="B56" s="69">
        <v>42</v>
      </c>
      <c r="C56" s="85">
        <f>+'5 Plan de Acción -Estrategias '!C54</f>
        <v>0</v>
      </c>
      <c r="D56" s="85">
        <f>+'5 Plan de Acción -Estrategias '!D54</f>
        <v>0</v>
      </c>
      <c r="E56" s="85">
        <f>+'5 Plan de Acción -Estrategias '!E54</f>
        <v>0</v>
      </c>
      <c r="F56" s="85">
        <f>+'5 Plan de Acción -Estrategias '!F54</f>
        <v>0</v>
      </c>
      <c r="G56" s="85">
        <f>+'5 Plan de Acción -Estrategias '!G54</f>
        <v>0</v>
      </c>
      <c r="H56" s="85">
        <f>+'5 Plan de Acción -Estrategias '!H54</f>
        <v>0</v>
      </c>
      <c r="I56" s="103"/>
      <c r="J56" s="104"/>
      <c r="K56" s="105"/>
      <c r="L56" s="81" t="str">
        <f t="shared" si="0"/>
        <v/>
      </c>
      <c r="M56" s="82" t="str">
        <f t="shared" si="1"/>
        <v/>
      </c>
      <c r="N56" s="104"/>
      <c r="O56" s="104"/>
      <c r="P56" s="53"/>
      <c r="Q56" s="53"/>
      <c r="R56" s="53"/>
      <c r="S56" s="53"/>
      <c r="T56" s="53"/>
      <c r="U56" s="53"/>
      <c r="V56" s="53"/>
      <c r="W56" s="53"/>
    </row>
    <row r="57" spans="1:23" s="54" customFormat="1" ht="56.15" customHeight="1" x14ac:dyDescent="0.35">
      <c r="A57" s="53"/>
      <c r="B57" s="69">
        <v>43</v>
      </c>
      <c r="C57" s="85">
        <f>+'5 Plan de Acción -Estrategias '!C55</f>
        <v>0</v>
      </c>
      <c r="D57" s="85">
        <f>+'5 Plan de Acción -Estrategias '!D55</f>
        <v>0</v>
      </c>
      <c r="E57" s="85">
        <f>+'5 Plan de Acción -Estrategias '!E55</f>
        <v>0</v>
      </c>
      <c r="F57" s="85">
        <f>+'5 Plan de Acción -Estrategias '!F55</f>
        <v>0</v>
      </c>
      <c r="G57" s="85">
        <f>+'5 Plan de Acción -Estrategias '!G55</f>
        <v>0</v>
      </c>
      <c r="H57" s="85">
        <f>+'5 Plan de Acción -Estrategias '!H55</f>
        <v>0</v>
      </c>
      <c r="I57" s="103"/>
      <c r="J57" s="103"/>
      <c r="K57" s="105"/>
      <c r="L57" s="81" t="str">
        <f t="shared" si="0"/>
        <v/>
      </c>
      <c r="M57" s="82" t="str">
        <f t="shared" si="1"/>
        <v/>
      </c>
      <c r="N57" s="104"/>
      <c r="O57" s="104"/>
      <c r="P57" s="53"/>
      <c r="Q57" s="53"/>
      <c r="R57" s="53"/>
      <c r="S57" s="53"/>
      <c r="T57" s="53"/>
      <c r="U57" s="53"/>
      <c r="V57" s="53"/>
      <c r="W57" s="53"/>
    </row>
    <row r="58" spans="1:23" s="54" customFormat="1" ht="56.15" customHeight="1" x14ac:dyDescent="0.35">
      <c r="A58" s="53"/>
      <c r="B58" s="69">
        <v>44</v>
      </c>
      <c r="C58" s="85">
        <f>+'5 Plan de Acción -Estrategias '!C56</f>
        <v>0</v>
      </c>
      <c r="D58" s="85">
        <f>+'5 Plan de Acción -Estrategias '!D56</f>
        <v>0</v>
      </c>
      <c r="E58" s="85">
        <f>+'5 Plan de Acción -Estrategias '!E56</f>
        <v>0</v>
      </c>
      <c r="F58" s="85">
        <f>+'5 Plan de Acción -Estrategias '!F56</f>
        <v>0</v>
      </c>
      <c r="G58" s="85">
        <f>+'5 Plan de Acción -Estrategias '!G56</f>
        <v>0</v>
      </c>
      <c r="H58" s="85">
        <f>+'5 Plan de Acción -Estrategias '!H56</f>
        <v>0</v>
      </c>
      <c r="I58" s="103"/>
      <c r="J58" s="103"/>
      <c r="K58" s="105"/>
      <c r="L58" s="81" t="str">
        <f t="shared" si="0"/>
        <v/>
      </c>
      <c r="M58" s="82" t="str">
        <f t="shared" si="1"/>
        <v/>
      </c>
      <c r="N58" s="104"/>
      <c r="O58" s="104"/>
      <c r="P58" s="53"/>
      <c r="Q58" s="53"/>
      <c r="R58" s="53"/>
      <c r="S58" s="53"/>
      <c r="T58" s="53"/>
      <c r="U58" s="53"/>
      <c r="V58" s="53"/>
      <c r="W58" s="53"/>
    </row>
    <row r="59" spans="1:23" s="54" customFormat="1" ht="56.15" customHeight="1" x14ac:dyDescent="0.35">
      <c r="A59" s="53"/>
      <c r="B59" s="69">
        <v>45</v>
      </c>
      <c r="C59" s="85">
        <f>+'5 Plan de Acción -Estrategias '!C57</f>
        <v>0</v>
      </c>
      <c r="D59" s="85">
        <f>+'5 Plan de Acción -Estrategias '!D57</f>
        <v>0</v>
      </c>
      <c r="E59" s="85">
        <f>+'5 Plan de Acción -Estrategias '!E57</f>
        <v>0</v>
      </c>
      <c r="F59" s="85">
        <f>+'5 Plan de Acción -Estrategias '!F57</f>
        <v>0</v>
      </c>
      <c r="G59" s="85">
        <f>+'5 Plan de Acción -Estrategias '!G57</f>
        <v>0</v>
      </c>
      <c r="H59" s="85">
        <f>+'5 Plan de Acción -Estrategias '!H57</f>
        <v>0</v>
      </c>
      <c r="I59" s="103"/>
      <c r="J59" s="103"/>
      <c r="K59" s="105"/>
      <c r="L59" s="81" t="str">
        <f t="shared" si="0"/>
        <v/>
      </c>
      <c r="M59" s="82" t="str">
        <f t="shared" si="1"/>
        <v/>
      </c>
      <c r="N59" s="104"/>
      <c r="O59" s="104"/>
      <c r="P59" s="53"/>
      <c r="Q59" s="53"/>
      <c r="R59" s="53"/>
      <c r="S59" s="53"/>
      <c r="T59" s="53"/>
      <c r="U59" s="53"/>
      <c r="V59" s="53"/>
      <c r="W59" s="53"/>
    </row>
    <row r="60" spans="1:23" s="54" customFormat="1" ht="56.15" customHeight="1" x14ac:dyDescent="0.35">
      <c r="A60" s="53"/>
      <c r="B60" s="69">
        <v>46</v>
      </c>
      <c r="C60" s="85">
        <f>+'5 Plan de Acción -Estrategias '!C58</f>
        <v>0</v>
      </c>
      <c r="D60" s="85">
        <f>+'5 Plan de Acción -Estrategias '!D58</f>
        <v>0</v>
      </c>
      <c r="E60" s="85">
        <f>+'5 Plan de Acción -Estrategias '!E58</f>
        <v>0</v>
      </c>
      <c r="F60" s="85">
        <f>+'5 Plan de Acción -Estrategias '!F58</f>
        <v>0</v>
      </c>
      <c r="G60" s="85">
        <f>+'5 Plan de Acción -Estrategias '!G58</f>
        <v>0</v>
      </c>
      <c r="H60" s="85">
        <f>+'5 Plan de Acción -Estrategias '!H58</f>
        <v>0</v>
      </c>
      <c r="I60" s="103"/>
      <c r="J60" s="103"/>
      <c r="K60" s="105"/>
      <c r="L60" s="81" t="str">
        <f t="shared" si="0"/>
        <v/>
      </c>
      <c r="M60" s="82" t="str">
        <f t="shared" si="1"/>
        <v/>
      </c>
      <c r="N60" s="104"/>
      <c r="O60" s="104"/>
      <c r="P60" s="53"/>
      <c r="Q60" s="53"/>
      <c r="R60" s="53"/>
      <c r="S60" s="53"/>
      <c r="T60" s="53"/>
      <c r="U60" s="53"/>
      <c r="V60" s="53"/>
      <c r="W60" s="53"/>
    </row>
    <row r="61" spans="1:23" s="54" customFormat="1" ht="56.15" customHeight="1" x14ac:dyDescent="0.35">
      <c r="A61" s="53"/>
      <c r="B61" s="69">
        <v>47</v>
      </c>
      <c r="C61" s="85">
        <f>+'5 Plan de Acción -Estrategias '!C59</f>
        <v>0</v>
      </c>
      <c r="D61" s="85">
        <f>+'5 Plan de Acción -Estrategias '!D59</f>
        <v>0</v>
      </c>
      <c r="E61" s="85">
        <f>+'5 Plan de Acción -Estrategias '!E59</f>
        <v>0</v>
      </c>
      <c r="F61" s="85">
        <f>+'5 Plan de Acción -Estrategias '!F59</f>
        <v>0</v>
      </c>
      <c r="G61" s="85">
        <f>+'5 Plan de Acción -Estrategias '!G59</f>
        <v>0</v>
      </c>
      <c r="H61" s="85">
        <f>+'5 Plan de Acción -Estrategias '!H59</f>
        <v>0</v>
      </c>
      <c r="I61" s="103"/>
      <c r="J61" s="103"/>
      <c r="K61" s="105"/>
      <c r="L61" s="81" t="str">
        <f t="shared" si="0"/>
        <v/>
      </c>
      <c r="M61" s="82" t="str">
        <f t="shared" si="1"/>
        <v/>
      </c>
      <c r="N61" s="104"/>
      <c r="O61" s="104"/>
      <c r="P61" s="53"/>
      <c r="Q61" s="53"/>
      <c r="R61" s="53"/>
      <c r="S61" s="53"/>
      <c r="T61" s="53"/>
      <c r="U61" s="53"/>
      <c r="V61" s="53"/>
      <c r="W61" s="53"/>
    </row>
    <row r="62" spans="1:23" s="54" customFormat="1" ht="56.15" customHeight="1" x14ac:dyDescent="0.35">
      <c r="A62" s="53"/>
      <c r="B62" s="69">
        <v>48</v>
      </c>
      <c r="C62" s="85">
        <f>+'5 Plan de Acción -Estrategias '!C60</f>
        <v>0</v>
      </c>
      <c r="D62" s="85">
        <f>+'5 Plan de Acción -Estrategias '!D60</f>
        <v>0</v>
      </c>
      <c r="E62" s="85">
        <f>+'5 Plan de Acción -Estrategias '!E60</f>
        <v>0</v>
      </c>
      <c r="F62" s="85">
        <f>+'5 Plan de Acción -Estrategias '!F60</f>
        <v>0</v>
      </c>
      <c r="G62" s="85">
        <f>+'5 Plan de Acción -Estrategias '!G60</f>
        <v>0</v>
      </c>
      <c r="H62" s="85">
        <f>+'5 Plan de Acción -Estrategias '!H60</f>
        <v>0</v>
      </c>
      <c r="I62" s="103"/>
      <c r="J62" s="103"/>
      <c r="K62" s="105"/>
      <c r="L62" s="81" t="str">
        <f t="shared" si="0"/>
        <v/>
      </c>
      <c r="M62" s="82" t="str">
        <f t="shared" si="1"/>
        <v/>
      </c>
      <c r="N62" s="104"/>
      <c r="O62" s="104"/>
      <c r="P62" s="53"/>
      <c r="Q62" s="53"/>
      <c r="R62" s="53"/>
      <c r="S62" s="53"/>
      <c r="T62" s="53"/>
      <c r="U62" s="53"/>
      <c r="V62" s="53"/>
      <c r="W62" s="53"/>
    </row>
    <row r="63" spans="1:23" s="54" customFormat="1" ht="56.15" customHeight="1" x14ac:dyDescent="0.35">
      <c r="A63" s="53"/>
      <c r="B63" s="69">
        <v>49</v>
      </c>
      <c r="C63" s="85">
        <f>+'5 Plan de Acción -Estrategias '!C61</f>
        <v>0</v>
      </c>
      <c r="D63" s="85">
        <f>+'5 Plan de Acción -Estrategias '!D61</f>
        <v>0</v>
      </c>
      <c r="E63" s="85">
        <f>+'5 Plan de Acción -Estrategias '!E61</f>
        <v>0</v>
      </c>
      <c r="F63" s="85">
        <f>+'5 Plan de Acción -Estrategias '!F61</f>
        <v>0</v>
      </c>
      <c r="G63" s="85">
        <f>+'5 Plan de Acción -Estrategias '!G61</f>
        <v>0</v>
      </c>
      <c r="H63" s="85">
        <f>+'5 Plan de Acción -Estrategias '!H61</f>
        <v>0</v>
      </c>
      <c r="I63" s="103"/>
      <c r="J63" s="103"/>
      <c r="K63" s="105"/>
      <c r="L63" s="81" t="str">
        <f t="shared" si="0"/>
        <v/>
      </c>
      <c r="M63" s="82" t="str">
        <f t="shared" si="1"/>
        <v/>
      </c>
      <c r="N63" s="104"/>
      <c r="O63" s="104"/>
      <c r="P63" s="53"/>
      <c r="Q63" s="53"/>
      <c r="R63" s="53"/>
      <c r="S63" s="53"/>
      <c r="T63" s="53"/>
      <c r="U63" s="53"/>
      <c r="V63" s="53"/>
      <c r="W63" s="53"/>
    </row>
    <row r="64" spans="1:23" s="54" customFormat="1" ht="56.15" customHeight="1" x14ac:dyDescent="0.35">
      <c r="A64" s="53"/>
      <c r="B64" s="69">
        <v>50</v>
      </c>
      <c r="C64" s="85">
        <f>+'5 Plan de Acción -Estrategias '!C62</f>
        <v>0</v>
      </c>
      <c r="D64" s="85">
        <f>+'5 Plan de Acción -Estrategias '!D62</f>
        <v>0</v>
      </c>
      <c r="E64" s="85">
        <f>+'5 Plan de Acción -Estrategias '!E62</f>
        <v>0</v>
      </c>
      <c r="F64" s="85">
        <f>+'5 Plan de Acción -Estrategias '!F62</f>
        <v>0</v>
      </c>
      <c r="G64" s="85">
        <f>+'5 Plan de Acción -Estrategias '!G62</f>
        <v>0</v>
      </c>
      <c r="H64" s="85">
        <f>+'5 Plan de Acción -Estrategias '!H62</f>
        <v>0</v>
      </c>
      <c r="I64" s="103"/>
      <c r="J64" s="103"/>
      <c r="K64" s="105"/>
      <c r="L64" s="81" t="str">
        <f t="shared" si="0"/>
        <v/>
      </c>
      <c r="M64" s="82" t="str">
        <f t="shared" si="1"/>
        <v/>
      </c>
      <c r="N64" s="104"/>
      <c r="O64" s="104"/>
      <c r="P64" s="53"/>
      <c r="Q64" s="53"/>
      <c r="R64" s="53"/>
      <c r="S64" s="53"/>
      <c r="T64" s="53"/>
      <c r="U64" s="53"/>
      <c r="V64" s="53"/>
      <c r="W64" s="53"/>
    </row>
    <row r="65" spans="1:23" s="54" customFormat="1" ht="12.75" customHeight="1" x14ac:dyDescent="0.35">
      <c r="A65" s="53"/>
      <c r="B65" s="53"/>
      <c r="C65" s="61"/>
      <c r="D65" s="61"/>
      <c r="E65" s="61"/>
      <c r="F65" s="86"/>
      <c r="G65" s="61"/>
      <c r="H65" s="61"/>
      <c r="I65" s="106"/>
      <c r="J65" s="106"/>
      <c r="K65" s="106"/>
      <c r="L65" s="61"/>
      <c r="M65" s="61"/>
      <c r="N65" s="106"/>
      <c r="O65" s="106"/>
      <c r="P65" s="53"/>
      <c r="Q65" s="53"/>
      <c r="R65" s="53"/>
      <c r="S65" s="53"/>
      <c r="T65" s="53"/>
      <c r="U65" s="53"/>
      <c r="V65" s="53"/>
      <c r="W65" s="53"/>
    </row>
    <row r="66" spans="1:23" s="54" customFormat="1" ht="12.75" customHeight="1" x14ac:dyDescent="0.35">
      <c r="A66" s="53"/>
      <c r="B66" s="53"/>
      <c r="C66" s="61"/>
      <c r="D66" s="61"/>
      <c r="E66" s="61"/>
      <c r="F66" s="86"/>
      <c r="G66" s="61"/>
      <c r="H66" s="61"/>
      <c r="I66" s="106"/>
      <c r="J66" s="106"/>
      <c r="K66" s="106"/>
      <c r="L66" s="61"/>
      <c r="M66" s="61"/>
      <c r="N66" s="106"/>
      <c r="O66" s="106"/>
      <c r="P66" s="53"/>
      <c r="Q66" s="53"/>
      <c r="R66" s="53"/>
      <c r="S66" s="53"/>
      <c r="T66" s="53"/>
      <c r="U66" s="53"/>
      <c r="V66" s="53"/>
      <c r="W66" s="53"/>
    </row>
    <row r="67" spans="1:23" s="54" customFormat="1" ht="12.75" customHeight="1" x14ac:dyDescent="0.35">
      <c r="A67" s="53"/>
      <c r="B67" s="53"/>
      <c r="C67" s="61"/>
      <c r="D67" s="61"/>
      <c r="E67" s="61"/>
      <c r="F67" s="86"/>
      <c r="G67" s="61"/>
      <c r="H67" s="61"/>
      <c r="I67" s="106"/>
      <c r="J67" s="106"/>
      <c r="K67" s="106"/>
      <c r="L67" s="61"/>
      <c r="M67" s="61"/>
      <c r="N67" s="106"/>
      <c r="O67" s="106"/>
      <c r="P67" s="53"/>
      <c r="Q67" s="53"/>
      <c r="R67" s="53"/>
      <c r="S67" s="53"/>
      <c r="T67" s="53"/>
      <c r="U67" s="53"/>
      <c r="V67" s="53"/>
      <c r="W67" s="53"/>
    </row>
    <row r="68" spans="1:23" s="54" customFormat="1" ht="12.75" customHeight="1" x14ac:dyDescent="0.35">
      <c r="A68" s="53"/>
      <c r="B68" s="53"/>
      <c r="C68" s="61"/>
      <c r="D68" s="61"/>
      <c r="E68" s="61"/>
      <c r="F68" s="86"/>
      <c r="G68" s="61"/>
      <c r="H68" s="61"/>
      <c r="I68" s="106"/>
      <c r="J68" s="106"/>
      <c r="K68" s="106"/>
      <c r="L68" s="61"/>
      <c r="M68" s="61"/>
      <c r="N68" s="106"/>
      <c r="O68" s="106"/>
      <c r="P68" s="53"/>
      <c r="Q68" s="53"/>
      <c r="R68" s="53"/>
      <c r="S68" s="53"/>
      <c r="T68" s="53"/>
      <c r="U68" s="53"/>
      <c r="V68" s="53"/>
      <c r="W68" s="53"/>
    </row>
    <row r="69" spans="1:23" s="54" customFormat="1" ht="12.75" customHeight="1" x14ac:dyDescent="0.35">
      <c r="A69" s="53"/>
      <c r="B69" s="53"/>
      <c r="C69" s="61"/>
      <c r="D69" s="61"/>
      <c r="E69" s="61"/>
      <c r="F69" s="86"/>
      <c r="G69" s="61"/>
      <c r="H69" s="61"/>
      <c r="I69" s="106"/>
      <c r="J69" s="106"/>
      <c r="K69" s="106"/>
      <c r="L69" s="61"/>
      <c r="M69" s="61"/>
      <c r="N69" s="106"/>
      <c r="O69" s="106"/>
      <c r="P69" s="53"/>
      <c r="Q69" s="53"/>
      <c r="R69" s="53"/>
      <c r="S69" s="53"/>
      <c r="T69" s="53"/>
      <c r="U69" s="53"/>
      <c r="V69" s="53"/>
      <c r="W69" s="53"/>
    </row>
    <row r="70" spans="1:23" s="54" customFormat="1" ht="12.75" customHeight="1" x14ac:dyDescent="0.35">
      <c r="A70" s="53"/>
      <c r="B70" s="53"/>
      <c r="C70" s="61"/>
      <c r="D70" s="61"/>
      <c r="E70" s="61"/>
      <c r="F70" s="86"/>
      <c r="G70" s="61"/>
      <c r="H70" s="61"/>
      <c r="I70" s="106"/>
      <c r="J70" s="106"/>
      <c r="K70" s="106"/>
      <c r="L70" s="61"/>
      <c r="M70" s="61"/>
      <c r="N70" s="106"/>
      <c r="O70" s="106"/>
      <c r="P70" s="53"/>
      <c r="Q70" s="53"/>
      <c r="R70" s="53"/>
      <c r="S70" s="53"/>
      <c r="T70" s="53"/>
      <c r="U70" s="53"/>
      <c r="V70" s="53"/>
      <c r="W70" s="53"/>
    </row>
    <row r="71" spans="1:23" s="54" customFormat="1" ht="12.75" customHeight="1" x14ac:dyDescent="0.35">
      <c r="A71" s="53"/>
      <c r="B71" s="53"/>
      <c r="C71" s="53"/>
      <c r="D71" s="53"/>
      <c r="E71" s="53"/>
      <c r="F71" s="65"/>
      <c r="G71" s="53"/>
      <c r="H71" s="53"/>
      <c r="I71" s="106"/>
      <c r="J71" s="106"/>
      <c r="K71" s="106"/>
      <c r="L71" s="61"/>
      <c r="M71" s="61"/>
      <c r="N71" s="106"/>
      <c r="O71" s="106"/>
      <c r="P71" s="53"/>
      <c r="Q71" s="53"/>
      <c r="R71" s="53"/>
      <c r="S71" s="53"/>
      <c r="T71" s="53"/>
      <c r="U71" s="53"/>
      <c r="V71" s="53"/>
      <c r="W71" s="53"/>
    </row>
    <row r="72" spans="1:23" s="54" customFormat="1" ht="12.75" customHeight="1" x14ac:dyDescent="0.35">
      <c r="A72" s="53"/>
      <c r="B72" s="53"/>
      <c r="C72" s="53"/>
      <c r="D72" s="53"/>
      <c r="E72" s="53"/>
      <c r="F72" s="65"/>
      <c r="G72" s="53"/>
      <c r="H72" s="53"/>
      <c r="I72" s="106"/>
      <c r="J72" s="106"/>
      <c r="K72" s="106"/>
      <c r="L72" s="61"/>
      <c r="M72" s="61"/>
      <c r="N72" s="106"/>
      <c r="O72" s="106"/>
      <c r="P72" s="53"/>
      <c r="Q72" s="53"/>
      <c r="R72" s="53"/>
      <c r="S72" s="53"/>
      <c r="T72" s="53"/>
      <c r="U72" s="53"/>
      <c r="V72" s="53"/>
      <c r="W72" s="53"/>
    </row>
    <row r="73" spans="1:23" s="54" customFormat="1" ht="12.75" customHeight="1" x14ac:dyDescent="0.35">
      <c r="A73" s="53"/>
      <c r="B73" s="53"/>
      <c r="C73" s="53"/>
      <c r="D73" s="53"/>
      <c r="E73" s="53"/>
      <c r="F73" s="65"/>
      <c r="G73" s="53"/>
      <c r="H73" s="53"/>
      <c r="I73" s="106"/>
      <c r="J73" s="106"/>
      <c r="K73" s="106"/>
      <c r="L73" s="61"/>
      <c r="M73" s="61"/>
      <c r="N73" s="106"/>
      <c r="O73" s="106"/>
      <c r="P73" s="53"/>
      <c r="Q73" s="53"/>
      <c r="R73" s="53"/>
      <c r="S73" s="53"/>
      <c r="T73" s="53"/>
      <c r="U73" s="53"/>
      <c r="V73" s="53"/>
      <c r="W73" s="53"/>
    </row>
    <row r="74" spans="1:23" s="54" customFormat="1" ht="12.75" customHeight="1" x14ac:dyDescent="0.35">
      <c r="A74" s="53"/>
      <c r="B74" s="53"/>
      <c r="C74" s="53"/>
      <c r="D74" s="53"/>
      <c r="E74" s="53"/>
      <c r="F74" s="65"/>
      <c r="G74" s="53"/>
      <c r="H74" s="53"/>
      <c r="I74" s="106"/>
      <c r="J74" s="106"/>
      <c r="K74" s="106"/>
      <c r="L74" s="61"/>
      <c r="M74" s="61"/>
      <c r="N74" s="106"/>
      <c r="O74" s="106"/>
      <c r="P74" s="53"/>
      <c r="Q74" s="53"/>
      <c r="R74" s="53"/>
      <c r="S74" s="53"/>
      <c r="T74" s="53"/>
      <c r="U74" s="53"/>
      <c r="V74" s="53"/>
      <c r="W74" s="53"/>
    </row>
    <row r="75" spans="1:23" s="54" customFormat="1" ht="12.75" customHeight="1" x14ac:dyDescent="0.35">
      <c r="A75" s="53"/>
      <c r="B75" s="53"/>
      <c r="C75" s="53"/>
      <c r="D75" s="53"/>
      <c r="E75" s="53"/>
      <c r="F75" s="65"/>
      <c r="G75" s="53"/>
      <c r="H75" s="53"/>
      <c r="I75" s="106"/>
      <c r="J75" s="106"/>
      <c r="K75" s="106"/>
      <c r="L75" s="61"/>
      <c r="M75" s="61"/>
      <c r="N75" s="106"/>
      <c r="O75" s="106"/>
      <c r="P75" s="53"/>
      <c r="Q75" s="53"/>
      <c r="R75" s="53"/>
      <c r="S75" s="53"/>
      <c r="T75" s="53"/>
      <c r="U75" s="53"/>
      <c r="V75" s="53"/>
      <c r="W75" s="53"/>
    </row>
    <row r="76" spans="1:23" s="54" customFormat="1" ht="12.75" customHeight="1" x14ac:dyDescent="0.35">
      <c r="A76" s="53"/>
      <c r="B76" s="53"/>
      <c r="C76" s="53"/>
      <c r="D76" s="53"/>
      <c r="E76" s="53"/>
      <c r="F76" s="65"/>
      <c r="G76" s="53"/>
      <c r="H76" s="53"/>
      <c r="I76" s="106"/>
      <c r="J76" s="106"/>
      <c r="K76" s="106"/>
      <c r="L76" s="61"/>
      <c r="M76" s="61"/>
      <c r="N76" s="106"/>
      <c r="O76" s="106"/>
      <c r="P76" s="53"/>
      <c r="Q76" s="53"/>
      <c r="R76" s="53"/>
      <c r="S76" s="53"/>
      <c r="T76" s="53"/>
      <c r="U76" s="53"/>
      <c r="V76" s="53"/>
      <c r="W76" s="53"/>
    </row>
    <row r="77" spans="1:23" s="54" customFormat="1" ht="12.75" customHeight="1" x14ac:dyDescent="0.35">
      <c r="A77" s="53"/>
      <c r="B77" s="53"/>
      <c r="C77" s="53"/>
      <c r="D77" s="53"/>
      <c r="E77" s="53"/>
      <c r="F77" s="65"/>
      <c r="G77" s="53"/>
      <c r="H77" s="53"/>
      <c r="I77" s="106"/>
      <c r="J77" s="106"/>
      <c r="K77" s="106"/>
      <c r="L77" s="61"/>
      <c r="M77" s="61"/>
      <c r="N77" s="106"/>
      <c r="O77" s="106"/>
      <c r="P77" s="53"/>
      <c r="Q77" s="53"/>
      <c r="R77" s="53"/>
      <c r="S77" s="53"/>
      <c r="T77" s="53"/>
      <c r="U77" s="53"/>
      <c r="V77" s="53"/>
      <c r="W77" s="53"/>
    </row>
    <row r="78" spans="1:23" s="54" customFormat="1" ht="12.75" customHeight="1" x14ac:dyDescent="0.35">
      <c r="A78" s="53"/>
      <c r="B78" s="53"/>
      <c r="C78" s="53"/>
      <c r="D78" s="53"/>
      <c r="E78" s="53"/>
      <c r="F78" s="65"/>
      <c r="G78" s="53"/>
      <c r="H78" s="53"/>
      <c r="I78" s="106"/>
      <c r="J78" s="106"/>
      <c r="K78" s="106"/>
      <c r="L78" s="61"/>
      <c r="M78" s="61"/>
      <c r="N78" s="106"/>
      <c r="O78" s="106"/>
      <c r="P78" s="53"/>
      <c r="Q78" s="53"/>
      <c r="R78" s="53"/>
      <c r="S78" s="53"/>
      <c r="T78" s="53"/>
      <c r="U78" s="53"/>
      <c r="V78" s="53"/>
      <c r="W78" s="53"/>
    </row>
    <row r="79" spans="1:23" s="54" customFormat="1" ht="12.75" customHeight="1" x14ac:dyDescent="0.35">
      <c r="A79" s="53"/>
      <c r="B79" s="53"/>
      <c r="C79" s="53"/>
      <c r="D79" s="53"/>
      <c r="E79" s="53"/>
      <c r="F79" s="65"/>
      <c r="G79" s="53"/>
      <c r="H79" s="53"/>
      <c r="I79" s="106"/>
      <c r="J79" s="106"/>
      <c r="K79" s="106"/>
      <c r="L79" s="61"/>
      <c r="M79" s="61"/>
      <c r="N79" s="106"/>
      <c r="O79" s="106"/>
      <c r="P79" s="53"/>
      <c r="Q79" s="53"/>
      <c r="R79" s="53"/>
      <c r="S79" s="53"/>
      <c r="T79" s="53"/>
      <c r="U79" s="53"/>
      <c r="V79" s="53"/>
      <c r="W79" s="53"/>
    </row>
    <row r="80" spans="1:23" s="54" customFormat="1" ht="12.75" customHeight="1" x14ac:dyDescent="0.35">
      <c r="A80" s="53"/>
      <c r="B80" s="53"/>
      <c r="C80" s="53"/>
      <c r="D80" s="53"/>
      <c r="E80" s="53"/>
      <c r="F80" s="65"/>
      <c r="G80" s="53"/>
      <c r="H80" s="53"/>
      <c r="I80" s="106"/>
      <c r="J80" s="106"/>
      <c r="K80" s="106"/>
      <c r="L80" s="61"/>
      <c r="M80" s="61"/>
      <c r="N80" s="106"/>
      <c r="O80" s="106"/>
      <c r="P80" s="53"/>
      <c r="Q80" s="53"/>
      <c r="R80" s="53"/>
      <c r="S80" s="53"/>
      <c r="T80" s="53"/>
      <c r="U80" s="53"/>
      <c r="V80" s="53"/>
      <c r="W80" s="53"/>
    </row>
    <row r="81" spans="1:23" s="54" customFormat="1" ht="12.75" customHeight="1" x14ac:dyDescent="0.35">
      <c r="A81" s="53"/>
      <c r="B81" s="53"/>
      <c r="C81" s="53"/>
      <c r="D81" s="53"/>
      <c r="E81" s="53"/>
      <c r="F81" s="65"/>
      <c r="G81" s="53"/>
      <c r="H81" s="53"/>
      <c r="I81" s="106"/>
      <c r="J81" s="106"/>
      <c r="K81" s="106"/>
      <c r="L81" s="61"/>
      <c r="M81" s="61"/>
      <c r="N81" s="106"/>
      <c r="O81" s="106"/>
      <c r="P81" s="53"/>
      <c r="Q81" s="53"/>
      <c r="R81" s="53"/>
      <c r="S81" s="53"/>
      <c r="T81" s="53"/>
      <c r="U81" s="53"/>
      <c r="V81" s="53"/>
      <c r="W81" s="53"/>
    </row>
    <row r="82" spans="1:23" s="54" customFormat="1" ht="12.75" customHeight="1" x14ac:dyDescent="0.35">
      <c r="A82" s="53"/>
      <c r="B82" s="53"/>
      <c r="C82" s="53"/>
      <c r="D82" s="53"/>
      <c r="E82" s="53"/>
      <c r="F82" s="65"/>
      <c r="G82" s="53"/>
      <c r="H82" s="53"/>
      <c r="I82" s="106"/>
      <c r="J82" s="106"/>
      <c r="K82" s="106"/>
      <c r="L82" s="61"/>
      <c r="M82" s="61"/>
      <c r="N82" s="106"/>
      <c r="O82" s="106"/>
      <c r="P82" s="53"/>
      <c r="Q82" s="53"/>
      <c r="R82" s="53"/>
      <c r="S82" s="53"/>
      <c r="T82" s="53"/>
      <c r="U82" s="53"/>
      <c r="V82" s="53"/>
      <c r="W82" s="53"/>
    </row>
  </sheetData>
  <sheetProtection algorithmName="SHA-512" hashValue="ttGvrDNwWCrWmsHxWd1JFnqexE2CLHAZuNtdz/W699MghkBfEuMbdtkEZKy6IPJr732wuRWpiAG+2ZqHTgNK6Q==" saltValue="iwnFzwrhlJFpuzavInvwDQ==" spinCount="100000" sheet="1" scenarios="1"/>
  <mergeCells count="1">
    <mergeCell ref="B9:O9"/>
  </mergeCells>
  <dataValidations count="1">
    <dataValidation type="decimal" allowBlank="1" showErrorMessage="1" sqref="K12:K64" xr:uid="{00000000-0002-0000-0700-000000000000}">
      <formula1>-1</formula1>
      <formula2>1000000000</formula2>
    </dataValidation>
  </dataValidations>
  <pageMargins left="0.7" right="0.7" top="0.75" bottom="0.75" header="0" footer="0"/>
  <pageSetup scale="28"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700-000001000000}">
          <x14:formula1>
            <xm:f>DATOS!$G$4:$G$5</xm:f>
          </x14:formula1>
          <xm:sqref>M12:M64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000"/>
  <sheetViews>
    <sheetView showGridLines="0" workbookViewId="0">
      <selection activeCell="B13" sqref="B13"/>
    </sheetView>
  </sheetViews>
  <sheetFormatPr baseColWidth="10" defaultColWidth="14.453125" defaultRowHeight="15" customHeight="1" x14ac:dyDescent="0.35"/>
  <cols>
    <col min="1" max="1" width="5.81640625" style="87" customWidth="1"/>
    <col min="2" max="2" width="43.453125" style="87" customWidth="1"/>
    <col min="3" max="5" width="27.1796875" style="87" customWidth="1"/>
    <col min="6" max="6" width="54" style="87" customWidth="1"/>
    <col min="7" max="26" width="27.1796875" style="87" customWidth="1"/>
    <col min="27" max="16384" width="14.453125" style="87"/>
  </cols>
  <sheetData>
    <row r="1" spans="2:7" ht="17.25" customHeight="1" x14ac:dyDescent="0.35"/>
    <row r="2" spans="2:7" ht="17.25" customHeight="1" x14ac:dyDescent="0.35"/>
    <row r="3" spans="2:7" ht="16.5" customHeight="1" x14ac:dyDescent="0.35">
      <c r="B3" s="88" t="s">
        <v>115</v>
      </c>
      <c r="C3" s="88" t="s">
        <v>116</v>
      </c>
      <c r="D3" s="88" t="s">
        <v>122</v>
      </c>
      <c r="E3" s="88" t="s">
        <v>123</v>
      </c>
      <c r="F3" s="88" t="s">
        <v>124</v>
      </c>
      <c r="G3" s="88" t="s">
        <v>125</v>
      </c>
    </row>
    <row r="4" spans="2:7" ht="16.5" customHeight="1" x14ac:dyDescent="0.35">
      <c r="B4" s="89" t="s">
        <v>2</v>
      </c>
      <c r="C4" s="89" t="s">
        <v>117</v>
      </c>
      <c r="D4" s="89" t="s">
        <v>126</v>
      </c>
      <c r="E4" s="90" t="s">
        <v>127</v>
      </c>
      <c r="F4" s="91" t="s">
        <v>128</v>
      </c>
      <c r="G4" s="91" t="s">
        <v>129</v>
      </c>
    </row>
    <row r="5" spans="2:7" ht="16.5" customHeight="1" x14ac:dyDescent="0.35">
      <c r="B5" s="89" t="s">
        <v>445</v>
      </c>
      <c r="C5" s="89" t="s">
        <v>121</v>
      </c>
      <c r="D5" s="89" t="s">
        <v>130</v>
      </c>
      <c r="E5" s="90" t="s">
        <v>131</v>
      </c>
      <c r="F5" s="91" t="s">
        <v>132</v>
      </c>
      <c r="G5" s="91" t="s">
        <v>133</v>
      </c>
    </row>
    <row r="6" spans="2:7" ht="16.5" customHeight="1" x14ac:dyDescent="0.35">
      <c r="B6" s="89" t="s">
        <v>118</v>
      </c>
      <c r="C6" s="89" t="s">
        <v>134</v>
      </c>
      <c r="D6" s="92"/>
      <c r="E6" s="90" t="s">
        <v>135</v>
      </c>
      <c r="F6" s="93" t="s">
        <v>136</v>
      </c>
    </row>
    <row r="7" spans="2:7" ht="16.5" customHeight="1" x14ac:dyDescent="0.35">
      <c r="B7" s="89" t="s">
        <v>33</v>
      </c>
      <c r="C7" s="89" t="s">
        <v>119</v>
      </c>
      <c r="D7" s="92"/>
      <c r="F7" s="93" t="s">
        <v>137</v>
      </c>
    </row>
    <row r="8" spans="2:7" ht="16.5" customHeight="1" x14ac:dyDescent="0.35">
      <c r="B8" s="89" t="s">
        <v>138</v>
      </c>
      <c r="E8" s="94"/>
      <c r="F8" s="93" t="s">
        <v>139</v>
      </c>
    </row>
    <row r="9" spans="2:7" ht="16.5" customHeight="1" x14ac:dyDescent="0.35">
      <c r="B9" s="89" t="s">
        <v>43</v>
      </c>
      <c r="C9" s="92"/>
      <c r="D9" s="94"/>
      <c r="E9" s="94"/>
      <c r="F9" s="91" t="s">
        <v>1</v>
      </c>
    </row>
    <row r="10" spans="2:7" ht="16.5" customHeight="1" x14ac:dyDescent="0.35">
      <c r="B10" s="89" t="s">
        <v>140</v>
      </c>
      <c r="C10" s="94"/>
      <c r="D10" s="94"/>
      <c r="E10" s="94"/>
      <c r="F10" s="91" t="s">
        <v>141</v>
      </c>
    </row>
    <row r="11" spans="2:7" ht="16.5" customHeight="1" x14ac:dyDescent="0.35">
      <c r="B11" s="89" t="s">
        <v>120</v>
      </c>
      <c r="C11" s="94"/>
      <c r="D11" s="94"/>
      <c r="E11" s="94"/>
      <c r="F11" s="93" t="s">
        <v>142</v>
      </c>
    </row>
    <row r="12" spans="2:7" ht="16.5" customHeight="1" x14ac:dyDescent="0.35">
      <c r="B12" s="89" t="s">
        <v>143</v>
      </c>
      <c r="C12" s="94"/>
      <c r="D12" s="94"/>
      <c r="E12" s="94"/>
      <c r="F12" s="93" t="s">
        <v>144</v>
      </c>
    </row>
    <row r="13" spans="2:7" ht="16.5" customHeight="1" x14ac:dyDescent="0.35">
      <c r="B13" s="89" t="s">
        <v>459</v>
      </c>
      <c r="C13" s="94"/>
      <c r="D13" s="94"/>
      <c r="E13" s="94"/>
      <c r="F13" s="93" t="s">
        <v>448</v>
      </c>
    </row>
    <row r="14" spans="2:7" ht="17.25" customHeight="1" x14ac:dyDescent="0.35">
      <c r="B14" s="89" t="s">
        <v>145</v>
      </c>
      <c r="C14" s="94"/>
      <c r="D14" s="94"/>
      <c r="F14" s="93" t="s">
        <v>146</v>
      </c>
    </row>
    <row r="15" spans="2:7" ht="17.25" customHeight="1" x14ac:dyDescent="0.35">
      <c r="F15" s="93" t="s">
        <v>449</v>
      </c>
    </row>
    <row r="16" spans="2:7" ht="17.25" customHeight="1" x14ac:dyDescent="0.35">
      <c r="F16" s="91" t="s">
        <v>147</v>
      </c>
    </row>
    <row r="17" spans="6:6" ht="17.25" customHeight="1" x14ac:dyDescent="0.35">
      <c r="F17" s="91" t="s">
        <v>148</v>
      </c>
    </row>
    <row r="18" spans="6:6" ht="17.25" customHeight="1" x14ac:dyDescent="0.35"/>
    <row r="19" spans="6:6" ht="17.25" customHeight="1" x14ac:dyDescent="0.35"/>
    <row r="20" spans="6:6" ht="17.25" customHeight="1" x14ac:dyDescent="0.35"/>
    <row r="21" spans="6:6" ht="17.25" customHeight="1" x14ac:dyDescent="0.35"/>
    <row r="22" spans="6:6" ht="17.25" customHeight="1" x14ac:dyDescent="0.35"/>
    <row r="23" spans="6:6" ht="17.25" customHeight="1" x14ac:dyDescent="0.35"/>
    <row r="24" spans="6:6" ht="17.25" customHeight="1" x14ac:dyDescent="0.35"/>
    <row r="25" spans="6:6" ht="17.25" customHeight="1" x14ac:dyDescent="0.35"/>
    <row r="26" spans="6:6" ht="17.25" customHeight="1" x14ac:dyDescent="0.35"/>
    <row r="27" spans="6:6" ht="17.25" customHeight="1" x14ac:dyDescent="0.35"/>
    <row r="28" spans="6:6" ht="17.25" customHeight="1" x14ac:dyDescent="0.35"/>
    <row r="29" spans="6:6" ht="17.25" customHeight="1" x14ac:dyDescent="0.35"/>
    <row r="30" spans="6:6" ht="17.25" customHeight="1" x14ac:dyDescent="0.35"/>
    <row r="31" spans="6:6" ht="17.25" customHeight="1" x14ac:dyDescent="0.35"/>
    <row r="32" spans="6:6" ht="17.25" customHeight="1" x14ac:dyDescent="0.35"/>
    <row r="33" ht="17.25" customHeight="1" x14ac:dyDescent="0.35"/>
    <row r="34" ht="17.25" customHeight="1" x14ac:dyDescent="0.35"/>
    <row r="35" ht="17.25" customHeight="1" x14ac:dyDescent="0.35"/>
    <row r="36" ht="17.25" customHeight="1" x14ac:dyDescent="0.35"/>
    <row r="37" ht="17.25" customHeight="1" x14ac:dyDescent="0.35"/>
    <row r="38" ht="17.25" customHeight="1" x14ac:dyDescent="0.35"/>
    <row r="39" ht="17.25" customHeight="1" x14ac:dyDescent="0.35"/>
    <row r="40" ht="17.25" customHeight="1" x14ac:dyDescent="0.35"/>
    <row r="41" ht="17.25" customHeight="1" x14ac:dyDescent="0.35"/>
    <row r="42" ht="17.25" customHeight="1" x14ac:dyDescent="0.35"/>
    <row r="43" ht="17.25" customHeight="1" x14ac:dyDescent="0.35"/>
    <row r="44" ht="17.25" customHeight="1" x14ac:dyDescent="0.35"/>
    <row r="45" ht="17.25" customHeight="1" x14ac:dyDescent="0.35"/>
    <row r="46" ht="17.25" customHeight="1" x14ac:dyDescent="0.35"/>
    <row r="47" ht="17.25" customHeight="1" x14ac:dyDescent="0.35"/>
    <row r="48" ht="17.25" customHeight="1" x14ac:dyDescent="0.35"/>
    <row r="49" ht="17.25" customHeight="1" x14ac:dyDescent="0.35"/>
    <row r="50" ht="17.25" customHeight="1" x14ac:dyDescent="0.35"/>
    <row r="51" ht="17.25" customHeight="1" x14ac:dyDescent="0.35"/>
    <row r="52" ht="17.25" customHeight="1" x14ac:dyDescent="0.35"/>
    <row r="53" ht="17.25" customHeight="1" x14ac:dyDescent="0.35"/>
    <row r="54" ht="17.25" customHeight="1" x14ac:dyDescent="0.35"/>
    <row r="55" ht="17.25" customHeight="1" x14ac:dyDescent="0.35"/>
    <row r="56" ht="17.25" customHeight="1" x14ac:dyDescent="0.35"/>
    <row r="57" ht="17.25" customHeight="1" x14ac:dyDescent="0.35"/>
    <row r="58" ht="17.25" customHeight="1" x14ac:dyDescent="0.35"/>
    <row r="59" ht="17.25" customHeight="1" x14ac:dyDescent="0.35"/>
    <row r="60" ht="17.25" customHeight="1" x14ac:dyDescent="0.35"/>
    <row r="61" ht="17.25" customHeight="1" x14ac:dyDescent="0.35"/>
    <row r="62" ht="17.25" customHeight="1" x14ac:dyDescent="0.35"/>
    <row r="63" ht="17.25" customHeight="1" x14ac:dyDescent="0.35"/>
    <row r="64" ht="17.25" customHeight="1" x14ac:dyDescent="0.35"/>
    <row r="65" ht="17.25" customHeight="1" x14ac:dyDescent="0.35"/>
    <row r="66" ht="17.25" customHeight="1" x14ac:dyDescent="0.35"/>
    <row r="67" ht="17.25" customHeight="1" x14ac:dyDescent="0.35"/>
    <row r="68" ht="17.25" customHeight="1" x14ac:dyDescent="0.35"/>
    <row r="69" ht="17.25" customHeight="1" x14ac:dyDescent="0.35"/>
    <row r="70" ht="17.25" customHeight="1" x14ac:dyDescent="0.35"/>
    <row r="71" ht="17.25" customHeight="1" x14ac:dyDescent="0.35"/>
    <row r="72" ht="17.25" customHeight="1" x14ac:dyDescent="0.35"/>
    <row r="73" ht="17.25" customHeight="1" x14ac:dyDescent="0.35"/>
    <row r="74" ht="17.25" customHeight="1" x14ac:dyDescent="0.35"/>
    <row r="75" ht="17.25" customHeight="1" x14ac:dyDescent="0.35"/>
    <row r="76" ht="17.25" customHeight="1" x14ac:dyDescent="0.35"/>
    <row r="77" ht="17.25" customHeight="1" x14ac:dyDescent="0.35"/>
    <row r="78" ht="17.25" customHeight="1" x14ac:dyDescent="0.35"/>
    <row r="79" ht="17.25" customHeight="1" x14ac:dyDescent="0.35"/>
    <row r="80" ht="17.25" customHeight="1" x14ac:dyDescent="0.35"/>
    <row r="81" ht="17.25" customHeight="1" x14ac:dyDescent="0.35"/>
    <row r="82" ht="17.25" customHeight="1" x14ac:dyDescent="0.35"/>
    <row r="83" ht="17.25" customHeight="1" x14ac:dyDescent="0.35"/>
    <row r="84" ht="17.25" customHeight="1" x14ac:dyDescent="0.35"/>
    <row r="85" ht="17.25" customHeight="1" x14ac:dyDescent="0.35"/>
    <row r="86" ht="17.25" customHeight="1" x14ac:dyDescent="0.35"/>
    <row r="87" ht="17.25" customHeight="1" x14ac:dyDescent="0.35"/>
    <row r="88" ht="17.25" customHeight="1" x14ac:dyDescent="0.35"/>
    <row r="89" ht="17.25" customHeight="1" x14ac:dyDescent="0.35"/>
    <row r="90" ht="17.25" customHeight="1" x14ac:dyDescent="0.35"/>
    <row r="91" ht="17.25" customHeight="1" x14ac:dyDescent="0.35"/>
    <row r="92" ht="17.25" customHeight="1" x14ac:dyDescent="0.35"/>
    <row r="93" ht="17.25" customHeight="1" x14ac:dyDescent="0.35"/>
    <row r="94" ht="17.25" customHeight="1" x14ac:dyDescent="0.35"/>
    <row r="95" ht="17.25" customHeight="1" x14ac:dyDescent="0.35"/>
    <row r="96" ht="17.25" customHeight="1" x14ac:dyDescent="0.35"/>
    <row r="97" ht="17.25" customHeight="1" x14ac:dyDescent="0.35"/>
    <row r="98" ht="17.25" customHeight="1" x14ac:dyDescent="0.35"/>
    <row r="99" ht="17.25" customHeight="1" x14ac:dyDescent="0.35"/>
    <row r="100" ht="17.25" customHeight="1" x14ac:dyDescent="0.35"/>
    <row r="101" ht="17.25" customHeight="1" x14ac:dyDescent="0.35"/>
    <row r="102" ht="17.25" customHeight="1" x14ac:dyDescent="0.35"/>
    <row r="103" ht="17.25" customHeight="1" x14ac:dyDescent="0.35"/>
    <row r="104" ht="17.25" customHeight="1" x14ac:dyDescent="0.35"/>
    <row r="105" ht="17.25" customHeight="1" x14ac:dyDescent="0.35"/>
    <row r="106" ht="17.25" customHeight="1" x14ac:dyDescent="0.35"/>
    <row r="107" ht="17.25" customHeight="1" x14ac:dyDescent="0.35"/>
    <row r="108" ht="17.25" customHeight="1" x14ac:dyDescent="0.35"/>
    <row r="109" ht="17.25" customHeight="1" x14ac:dyDescent="0.35"/>
    <row r="110" ht="17.25" customHeight="1" x14ac:dyDescent="0.35"/>
    <row r="111" ht="17.25" customHeight="1" x14ac:dyDescent="0.35"/>
    <row r="112" ht="17.25" customHeight="1" x14ac:dyDescent="0.35"/>
    <row r="113" ht="17.25" customHeight="1" x14ac:dyDescent="0.35"/>
    <row r="114" ht="17.25" customHeight="1" x14ac:dyDescent="0.35"/>
    <row r="115" ht="17.25" customHeight="1" x14ac:dyDescent="0.35"/>
    <row r="116" ht="17.25" customHeight="1" x14ac:dyDescent="0.35"/>
    <row r="117" ht="17.25" customHeight="1" x14ac:dyDescent="0.35"/>
    <row r="118" ht="17.25" customHeight="1" x14ac:dyDescent="0.35"/>
    <row r="119" ht="17.25" customHeight="1" x14ac:dyDescent="0.35"/>
    <row r="120" ht="17.25" customHeight="1" x14ac:dyDescent="0.35"/>
    <row r="121" ht="17.25" customHeight="1" x14ac:dyDescent="0.35"/>
    <row r="122" ht="17.25" customHeight="1" x14ac:dyDescent="0.35"/>
    <row r="123" ht="17.25" customHeight="1" x14ac:dyDescent="0.35"/>
    <row r="124" ht="17.25" customHeight="1" x14ac:dyDescent="0.35"/>
    <row r="125" ht="17.25" customHeight="1" x14ac:dyDescent="0.35"/>
    <row r="126" ht="17.25" customHeight="1" x14ac:dyDescent="0.35"/>
    <row r="127" ht="17.25" customHeight="1" x14ac:dyDescent="0.35"/>
    <row r="128" ht="17.25" customHeight="1" x14ac:dyDescent="0.35"/>
    <row r="129" ht="17.25" customHeight="1" x14ac:dyDescent="0.35"/>
    <row r="130" ht="17.25" customHeight="1" x14ac:dyDescent="0.35"/>
    <row r="131" ht="17.25" customHeight="1" x14ac:dyDescent="0.35"/>
    <row r="132" ht="17.25" customHeight="1" x14ac:dyDescent="0.35"/>
    <row r="133" ht="17.25" customHeight="1" x14ac:dyDescent="0.35"/>
    <row r="134" ht="17.25" customHeight="1" x14ac:dyDescent="0.35"/>
    <row r="135" ht="17.25" customHeight="1" x14ac:dyDescent="0.35"/>
    <row r="136" ht="17.25" customHeight="1" x14ac:dyDescent="0.35"/>
    <row r="137" ht="17.25" customHeight="1" x14ac:dyDescent="0.35"/>
    <row r="138" ht="17.25" customHeight="1" x14ac:dyDescent="0.35"/>
    <row r="139" ht="17.25" customHeight="1" x14ac:dyDescent="0.35"/>
    <row r="140" ht="17.25" customHeight="1" x14ac:dyDescent="0.35"/>
    <row r="141" ht="17.25" customHeight="1" x14ac:dyDescent="0.35"/>
    <row r="142" ht="17.25" customHeight="1" x14ac:dyDescent="0.35"/>
    <row r="143" ht="17.25" customHeight="1" x14ac:dyDescent="0.35"/>
    <row r="144" ht="17.25" customHeight="1" x14ac:dyDescent="0.35"/>
    <row r="145" ht="17.25" customHeight="1" x14ac:dyDescent="0.35"/>
    <row r="146" ht="17.25" customHeight="1" x14ac:dyDescent="0.35"/>
    <row r="147" ht="17.25" customHeight="1" x14ac:dyDescent="0.35"/>
    <row r="148" ht="17.25" customHeight="1" x14ac:dyDescent="0.35"/>
    <row r="149" ht="17.25" customHeight="1" x14ac:dyDescent="0.35"/>
    <row r="150" ht="17.25" customHeight="1" x14ac:dyDescent="0.35"/>
    <row r="151" ht="17.25" customHeight="1" x14ac:dyDescent="0.35"/>
    <row r="152" ht="17.25" customHeight="1" x14ac:dyDescent="0.35"/>
    <row r="153" ht="17.25" customHeight="1" x14ac:dyDescent="0.35"/>
    <row r="154" ht="17.25" customHeight="1" x14ac:dyDescent="0.35"/>
    <row r="155" ht="17.25" customHeight="1" x14ac:dyDescent="0.35"/>
    <row r="156" ht="17.25" customHeight="1" x14ac:dyDescent="0.35"/>
    <row r="157" ht="17.25" customHeight="1" x14ac:dyDescent="0.35"/>
    <row r="158" ht="17.25" customHeight="1" x14ac:dyDescent="0.35"/>
    <row r="159" ht="17.25" customHeight="1" x14ac:dyDescent="0.35"/>
    <row r="160" ht="17.25" customHeight="1" x14ac:dyDescent="0.35"/>
    <row r="161" ht="17.25" customHeight="1" x14ac:dyDescent="0.35"/>
    <row r="162" ht="17.25" customHeight="1" x14ac:dyDescent="0.35"/>
    <row r="163" ht="17.25" customHeight="1" x14ac:dyDescent="0.35"/>
    <row r="164" ht="17.25" customHeight="1" x14ac:dyDescent="0.35"/>
    <row r="165" ht="17.25" customHeight="1" x14ac:dyDescent="0.35"/>
    <row r="166" ht="17.25" customHeight="1" x14ac:dyDescent="0.35"/>
    <row r="167" ht="17.25" customHeight="1" x14ac:dyDescent="0.35"/>
    <row r="168" ht="17.25" customHeight="1" x14ac:dyDescent="0.35"/>
    <row r="169" ht="17.25" customHeight="1" x14ac:dyDescent="0.35"/>
    <row r="170" ht="17.25" customHeight="1" x14ac:dyDescent="0.35"/>
    <row r="171" ht="17.25" customHeight="1" x14ac:dyDescent="0.35"/>
    <row r="172" ht="17.25" customHeight="1" x14ac:dyDescent="0.35"/>
    <row r="173" ht="17.25" customHeight="1" x14ac:dyDescent="0.35"/>
    <row r="174" ht="17.25" customHeight="1" x14ac:dyDescent="0.35"/>
    <row r="175" ht="17.25" customHeight="1" x14ac:dyDescent="0.35"/>
    <row r="176" ht="17.25" customHeight="1" x14ac:dyDescent="0.35"/>
    <row r="177" ht="17.25" customHeight="1" x14ac:dyDescent="0.35"/>
    <row r="178" ht="17.25" customHeight="1" x14ac:dyDescent="0.35"/>
    <row r="179" ht="17.25" customHeight="1" x14ac:dyDescent="0.35"/>
    <row r="180" ht="17.25" customHeight="1" x14ac:dyDescent="0.35"/>
    <row r="181" ht="17.25" customHeight="1" x14ac:dyDescent="0.35"/>
    <row r="182" ht="17.25" customHeight="1" x14ac:dyDescent="0.35"/>
    <row r="183" ht="17.25" customHeight="1" x14ac:dyDescent="0.35"/>
    <row r="184" ht="17.25" customHeight="1" x14ac:dyDescent="0.35"/>
    <row r="185" ht="17.25" customHeight="1" x14ac:dyDescent="0.35"/>
    <row r="186" ht="17.25" customHeight="1" x14ac:dyDescent="0.35"/>
    <row r="187" ht="17.25" customHeight="1" x14ac:dyDescent="0.35"/>
    <row r="188" ht="17.25" customHeight="1" x14ac:dyDescent="0.35"/>
    <row r="189" ht="17.25" customHeight="1" x14ac:dyDescent="0.35"/>
    <row r="190" ht="17.25" customHeight="1" x14ac:dyDescent="0.35"/>
    <row r="191" ht="17.25" customHeight="1" x14ac:dyDescent="0.35"/>
    <row r="192" ht="17.25" customHeight="1" x14ac:dyDescent="0.35"/>
    <row r="193" ht="17.25" customHeight="1" x14ac:dyDescent="0.35"/>
    <row r="194" ht="17.25" customHeight="1" x14ac:dyDescent="0.35"/>
    <row r="195" ht="17.25" customHeight="1" x14ac:dyDescent="0.35"/>
    <row r="196" ht="17.25" customHeight="1" x14ac:dyDescent="0.35"/>
    <row r="197" ht="17.25" customHeight="1" x14ac:dyDescent="0.35"/>
    <row r="198" ht="17.25" customHeight="1" x14ac:dyDescent="0.35"/>
    <row r="199" ht="17.25" customHeight="1" x14ac:dyDescent="0.35"/>
    <row r="200" ht="17.25" customHeight="1" x14ac:dyDescent="0.35"/>
    <row r="201" ht="17.25" customHeight="1" x14ac:dyDescent="0.35"/>
    <row r="202" ht="17.25" customHeight="1" x14ac:dyDescent="0.35"/>
    <row r="203" ht="17.25" customHeight="1" x14ac:dyDescent="0.35"/>
    <row r="204" ht="17.25" customHeight="1" x14ac:dyDescent="0.35"/>
    <row r="205" ht="17.25" customHeight="1" x14ac:dyDescent="0.35"/>
    <row r="206" ht="17.25" customHeight="1" x14ac:dyDescent="0.35"/>
    <row r="207" ht="17.25" customHeight="1" x14ac:dyDescent="0.35"/>
    <row r="208" ht="17.25" customHeight="1" x14ac:dyDescent="0.35"/>
    <row r="209" ht="17.25" customHeight="1" x14ac:dyDescent="0.35"/>
    <row r="210" ht="17.25" customHeight="1" x14ac:dyDescent="0.35"/>
    <row r="211" ht="17.25" customHeight="1" x14ac:dyDescent="0.35"/>
    <row r="212" ht="17.25" customHeight="1" x14ac:dyDescent="0.35"/>
    <row r="213" ht="17.25" customHeight="1" x14ac:dyDescent="0.35"/>
    <row r="214" ht="17.25" customHeight="1" x14ac:dyDescent="0.35"/>
    <row r="215" ht="17.25" customHeight="1" x14ac:dyDescent="0.35"/>
    <row r="216" ht="17.25" customHeight="1" x14ac:dyDescent="0.35"/>
    <row r="217" ht="17.25" customHeight="1" x14ac:dyDescent="0.35"/>
    <row r="218" ht="17.25" customHeight="1" x14ac:dyDescent="0.35"/>
    <row r="219" ht="17.25" customHeight="1" x14ac:dyDescent="0.35"/>
    <row r="220" ht="17.25" customHeight="1" x14ac:dyDescent="0.35"/>
    <row r="221" ht="17.25" customHeight="1" x14ac:dyDescent="0.35"/>
    <row r="222" ht="17.25" customHeight="1" x14ac:dyDescent="0.35"/>
    <row r="223" ht="17.25" customHeight="1" x14ac:dyDescent="0.35"/>
    <row r="224" ht="17.25" customHeight="1" x14ac:dyDescent="0.35"/>
    <row r="225" ht="17.25" customHeight="1" x14ac:dyDescent="0.35"/>
    <row r="226" ht="17.25" customHeight="1" x14ac:dyDescent="0.35"/>
    <row r="227" ht="17.25" customHeight="1" x14ac:dyDescent="0.35"/>
    <row r="228" ht="17.25" customHeight="1" x14ac:dyDescent="0.35"/>
    <row r="229" ht="17.25" customHeight="1" x14ac:dyDescent="0.35"/>
    <row r="230" ht="17.25" customHeight="1" x14ac:dyDescent="0.35"/>
    <row r="231" ht="17.25" customHeight="1" x14ac:dyDescent="0.35"/>
    <row r="232" ht="17.25" customHeight="1" x14ac:dyDescent="0.35"/>
    <row r="233" ht="17.25" customHeight="1" x14ac:dyDescent="0.35"/>
    <row r="234" ht="17.25" customHeight="1" x14ac:dyDescent="0.35"/>
    <row r="235" ht="17.25" customHeight="1" x14ac:dyDescent="0.35"/>
    <row r="236" ht="17.25" customHeight="1" x14ac:dyDescent="0.35"/>
    <row r="237" ht="17.25" customHeight="1" x14ac:dyDescent="0.35"/>
    <row r="238" ht="17.25" customHeight="1" x14ac:dyDescent="0.35"/>
    <row r="239" ht="17.25" customHeight="1" x14ac:dyDescent="0.35"/>
    <row r="240" ht="17.25" customHeight="1" x14ac:dyDescent="0.35"/>
    <row r="241" ht="17.25" customHeight="1" x14ac:dyDescent="0.35"/>
    <row r="242" ht="17.25" customHeight="1" x14ac:dyDescent="0.35"/>
    <row r="243" ht="17.25" customHeight="1" x14ac:dyDescent="0.35"/>
    <row r="244" ht="17.25" customHeight="1" x14ac:dyDescent="0.35"/>
    <row r="245" ht="17.25" customHeight="1" x14ac:dyDescent="0.35"/>
    <row r="246" ht="17.25" customHeight="1" x14ac:dyDescent="0.35"/>
    <row r="247" ht="17.25" customHeight="1" x14ac:dyDescent="0.35"/>
    <row r="248" ht="17.25" customHeight="1" x14ac:dyDescent="0.35"/>
    <row r="249" ht="17.25" customHeight="1" x14ac:dyDescent="0.35"/>
    <row r="250" ht="17.25" customHeight="1" x14ac:dyDescent="0.35"/>
    <row r="251" ht="17.25" customHeight="1" x14ac:dyDescent="0.35"/>
    <row r="252" ht="17.25" customHeight="1" x14ac:dyDescent="0.35"/>
    <row r="253" ht="17.25" customHeight="1" x14ac:dyDescent="0.35"/>
    <row r="254" ht="17.25" customHeight="1" x14ac:dyDescent="0.35"/>
    <row r="255" ht="17.25" customHeight="1" x14ac:dyDescent="0.35"/>
    <row r="256" ht="17.25" customHeight="1" x14ac:dyDescent="0.35"/>
    <row r="257" ht="17.25" customHeight="1" x14ac:dyDescent="0.35"/>
    <row r="258" ht="17.25" customHeight="1" x14ac:dyDescent="0.35"/>
    <row r="259" ht="17.25" customHeight="1" x14ac:dyDescent="0.35"/>
    <row r="260" ht="17.25" customHeight="1" x14ac:dyDescent="0.35"/>
    <row r="261" ht="17.25" customHeight="1" x14ac:dyDescent="0.35"/>
    <row r="262" ht="17.25" customHeight="1" x14ac:dyDescent="0.35"/>
    <row r="263" ht="17.25" customHeight="1" x14ac:dyDescent="0.35"/>
    <row r="264" ht="17.25" customHeight="1" x14ac:dyDescent="0.35"/>
    <row r="265" ht="17.25" customHeight="1" x14ac:dyDescent="0.35"/>
    <row r="266" ht="17.25" customHeight="1" x14ac:dyDescent="0.35"/>
    <row r="267" ht="17.25" customHeight="1" x14ac:dyDescent="0.35"/>
    <row r="268" ht="17.25" customHeight="1" x14ac:dyDescent="0.35"/>
    <row r="269" ht="17.25" customHeight="1" x14ac:dyDescent="0.35"/>
    <row r="270" ht="17.25" customHeight="1" x14ac:dyDescent="0.35"/>
    <row r="271" ht="17.25" customHeight="1" x14ac:dyDescent="0.35"/>
    <row r="272" ht="17.25" customHeight="1" x14ac:dyDescent="0.35"/>
    <row r="273" ht="17.25" customHeight="1" x14ac:dyDescent="0.35"/>
    <row r="274" ht="17.25" customHeight="1" x14ac:dyDescent="0.35"/>
    <row r="275" ht="17.25" customHeight="1" x14ac:dyDescent="0.35"/>
    <row r="276" ht="17.25" customHeight="1" x14ac:dyDescent="0.35"/>
    <row r="277" ht="17.25" customHeight="1" x14ac:dyDescent="0.35"/>
    <row r="278" ht="17.25" customHeight="1" x14ac:dyDescent="0.35"/>
    <row r="279" ht="17.25" customHeight="1" x14ac:dyDescent="0.35"/>
    <row r="280" ht="17.25" customHeight="1" x14ac:dyDescent="0.35"/>
    <row r="281" ht="17.25" customHeight="1" x14ac:dyDescent="0.35"/>
    <row r="282" ht="17.25" customHeight="1" x14ac:dyDescent="0.35"/>
    <row r="283" ht="17.25" customHeight="1" x14ac:dyDescent="0.35"/>
    <row r="284" ht="17.25" customHeight="1" x14ac:dyDescent="0.35"/>
    <row r="285" ht="17.25" customHeight="1" x14ac:dyDescent="0.35"/>
    <row r="286" ht="17.25" customHeight="1" x14ac:dyDescent="0.35"/>
    <row r="287" ht="17.25" customHeight="1" x14ac:dyDescent="0.35"/>
    <row r="288" ht="17.25" customHeight="1" x14ac:dyDescent="0.35"/>
    <row r="289" ht="17.25" customHeight="1" x14ac:dyDescent="0.35"/>
    <row r="290" ht="17.25" customHeight="1" x14ac:dyDescent="0.35"/>
    <row r="291" ht="17.25" customHeight="1" x14ac:dyDescent="0.35"/>
    <row r="292" ht="17.25" customHeight="1" x14ac:dyDescent="0.35"/>
    <row r="293" ht="17.25" customHeight="1" x14ac:dyDescent="0.35"/>
    <row r="294" ht="17.25" customHeight="1" x14ac:dyDescent="0.35"/>
    <row r="295" ht="17.25" customHeight="1" x14ac:dyDescent="0.35"/>
    <row r="296" ht="17.25" customHeight="1" x14ac:dyDescent="0.35"/>
    <row r="297" ht="17.25" customHeight="1" x14ac:dyDescent="0.35"/>
    <row r="298" ht="17.25" customHeight="1" x14ac:dyDescent="0.35"/>
    <row r="299" ht="17.25" customHeight="1" x14ac:dyDescent="0.35"/>
    <row r="300" ht="17.25" customHeight="1" x14ac:dyDescent="0.35"/>
    <row r="301" ht="17.25" customHeight="1" x14ac:dyDescent="0.35"/>
    <row r="302" ht="17.25" customHeight="1" x14ac:dyDescent="0.35"/>
    <row r="303" ht="17.25" customHeight="1" x14ac:dyDescent="0.35"/>
    <row r="304" ht="17.25" customHeight="1" x14ac:dyDescent="0.35"/>
    <row r="305" ht="17.25" customHeight="1" x14ac:dyDescent="0.35"/>
    <row r="306" ht="17.25" customHeight="1" x14ac:dyDescent="0.35"/>
    <row r="307" ht="17.25" customHeight="1" x14ac:dyDescent="0.35"/>
    <row r="308" ht="17.25" customHeight="1" x14ac:dyDescent="0.35"/>
    <row r="309" ht="17.25" customHeight="1" x14ac:dyDescent="0.35"/>
    <row r="310" ht="17.25" customHeight="1" x14ac:dyDescent="0.35"/>
    <row r="311" ht="17.25" customHeight="1" x14ac:dyDescent="0.35"/>
    <row r="312" ht="17.25" customHeight="1" x14ac:dyDescent="0.35"/>
    <row r="313" ht="17.25" customHeight="1" x14ac:dyDescent="0.35"/>
    <row r="314" ht="17.25" customHeight="1" x14ac:dyDescent="0.35"/>
    <row r="315" ht="17.25" customHeight="1" x14ac:dyDescent="0.35"/>
    <row r="316" ht="17.25" customHeight="1" x14ac:dyDescent="0.35"/>
    <row r="317" ht="17.25" customHeight="1" x14ac:dyDescent="0.35"/>
    <row r="318" ht="17.25" customHeight="1" x14ac:dyDescent="0.35"/>
    <row r="319" ht="17.25" customHeight="1" x14ac:dyDescent="0.35"/>
    <row r="320" ht="17.25" customHeight="1" x14ac:dyDescent="0.35"/>
    <row r="321" ht="17.25" customHeight="1" x14ac:dyDescent="0.35"/>
    <row r="322" ht="17.25" customHeight="1" x14ac:dyDescent="0.35"/>
    <row r="323" ht="17.25" customHeight="1" x14ac:dyDescent="0.35"/>
    <row r="324" ht="17.25" customHeight="1" x14ac:dyDescent="0.35"/>
    <row r="325" ht="17.25" customHeight="1" x14ac:dyDescent="0.35"/>
    <row r="326" ht="17.25" customHeight="1" x14ac:dyDescent="0.35"/>
    <row r="327" ht="17.25" customHeight="1" x14ac:dyDescent="0.35"/>
    <row r="328" ht="17.25" customHeight="1" x14ac:dyDescent="0.35"/>
    <row r="329" ht="17.25" customHeight="1" x14ac:dyDescent="0.35"/>
    <row r="330" ht="17.25" customHeight="1" x14ac:dyDescent="0.35"/>
    <row r="331" ht="17.25" customHeight="1" x14ac:dyDescent="0.35"/>
    <row r="332" ht="17.25" customHeight="1" x14ac:dyDescent="0.35"/>
    <row r="333" ht="17.25" customHeight="1" x14ac:dyDescent="0.35"/>
    <row r="334" ht="17.25" customHeight="1" x14ac:dyDescent="0.35"/>
    <row r="335" ht="17.25" customHeight="1" x14ac:dyDescent="0.35"/>
    <row r="336" ht="17.25" customHeight="1" x14ac:dyDescent="0.35"/>
    <row r="337" ht="17.25" customHeight="1" x14ac:dyDescent="0.35"/>
    <row r="338" ht="17.25" customHeight="1" x14ac:dyDescent="0.35"/>
    <row r="339" ht="17.25" customHeight="1" x14ac:dyDescent="0.35"/>
    <row r="340" ht="17.25" customHeight="1" x14ac:dyDescent="0.35"/>
    <row r="341" ht="17.25" customHeight="1" x14ac:dyDescent="0.35"/>
    <row r="342" ht="17.25" customHeight="1" x14ac:dyDescent="0.35"/>
    <row r="343" ht="17.25" customHeight="1" x14ac:dyDescent="0.35"/>
    <row r="344" ht="17.25" customHeight="1" x14ac:dyDescent="0.35"/>
    <row r="345" ht="17.25" customHeight="1" x14ac:dyDescent="0.35"/>
    <row r="346" ht="17.25" customHeight="1" x14ac:dyDescent="0.35"/>
    <row r="347" ht="17.25" customHeight="1" x14ac:dyDescent="0.35"/>
    <row r="348" ht="17.25" customHeight="1" x14ac:dyDescent="0.35"/>
    <row r="349" ht="17.25" customHeight="1" x14ac:dyDescent="0.35"/>
    <row r="350" ht="17.25" customHeight="1" x14ac:dyDescent="0.35"/>
    <row r="351" ht="17.25" customHeight="1" x14ac:dyDescent="0.35"/>
    <row r="352" ht="17.25" customHeight="1" x14ac:dyDescent="0.35"/>
    <row r="353" ht="17.25" customHeight="1" x14ac:dyDescent="0.35"/>
    <row r="354" ht="17.25" customHeight="1" x14ac:dyDescent="0.35"/>
    <row r="355" ht="17.25" customHeight="1" x14ac:dyDescent="0.35"/>
    <row r="356" ht="17.25" customHeight="1" x14ac:dyDescent="0.35"/>
    <row r="357" ht="17.25" customHeight="1" x14ac:dyDescent="0.35"/>
    <row r="358" ht="17.25" customHeight="1" x14ac:dyDescent="0.35"/>
    <row r="359" ht="17.25" customHeight="1" x14ac:dyDescent="0.35"/>
    <row r="360" ht="17.25" customHeight="1" x14ac:dyDescent="0.35"/>
    <row r="361" ht="17.25" customHeight="1" x14ac:dyDescent="0.35"/>
    <row r="362" ht="17.25" customHeight="1" x14ac:dyDescent="0.35"/>
    <row r="363" ht="17.25" customHeight="1" x14ac:dyDescent="0.35"/>
    <row r="364" ht="17.25" customHeight="1" x14ac:dyDescent="0.35"/>
    <row r="365" ht="17.25" customHeight="1" x14ac:dyDescent="0.35"/>
    <row r="366" ht="17.25" customHeight="1" x14ac:dyDescent="0.35"/>
    <row r="367" ht="17.25" customHeight="1" x14ac:dyDescent="0.35"/>
    <row r="368" ht="17.25" customHeight="1" x14ac:dyDescent="0.35"/>
    <row r="369" ht="17.25" customHeight="1" x14ac:dyDescent="0.35"/>
    <row r="370" ht="17.25" customHeight="1" x14ac:dyDescent="0.35"/>
    <row r="371" ht="17.25" customHeight="1" x14ac:dyDescent="0.35"/>
    <row r="372" ht="17.25" customHeight="1" x14ac:dyDescent="0.35"/>
    <row r="373" ht="17.25" customHeight="1" x14ac:dyDescent="0.35"/>
    <row r="374" ht="17.25" customHeight="1" x14ac:dyDescent="0.35"/>
    <row r="375" ht="17.25" customHeight="1" x14ac:dyDescent="0.35"/>
    <row r="376" ht="17.25" customHeight="1" x14ac:dyDescent="0.35"/>
    <row r="377" ht="17.25" customHeight="1" x14ac:dyDescent="0.35"/>
    <row r="378" ht="17.25" customHeight="1" x14ac:dyDescent="0.35"/>
    <row r="379" ht="17.25" customHeight="1" x14ac:dyDescent="0.35"/>
    <row r="380" ht="17.25" customHeight="1" x14ac:dyDescent="0.35"/>
    <row r="381" ht="17.25" customHeight="1" x14ac:dyDescent="0.35"/>
    <row r="382" ht="17.25" customHeight="1" x14ac:dyDescent="0.35"/>
    <row r="383" ht="17.25" customHeight="1" x14ac:dyDescent="0.35"/>
    <row r="384" ht="17.25" customHeight="1" x14ac:dyDescent="0.35"/>
    <row r="385" ht="17.25" customHeight="1" x14ac:dyDescent="0.35"/>
    <row r="386" ht="17.25" customHeight="1" x14ac:dyDescent="0.35"/>
    <row r="387" ht="17.25" customHeight="1" x14ac:dyDescent="0.35"/>
    <row r="388" ht="17.25" customHeight="1" x14ac:dyDescent="0.35"/>
    <row r="389" ht="17.25" customHeight="1" x14ac:dyDescent="0.35"/>
    <row r="390" ht="17.25" customHeight="1" x14ac:dyDescent="0.35"/>
    <row r="391" ht="17.25" customHeight="1" x14ac:dyDescent="0.35"/>
    <row r="392" ht="17.25" customHeight="1" x14ac:dyDescent="0.35"/>
    <row r="393" ht="17.25" customHeight="1" x14ac:dyDescent="0.35"/>
    <row r="394" ht="17.25" customHeight="1" x14ac:dyDescent="0.35"/>
    <row r="395" ht="17.25" customHeight="1" x14ac:dyDescent="0.35"/>
    <row r="396" ht="17.25" customHeight="1" x14ac:dyDescent="0.35"/>
    <row r="397" ht="17.25" customHeight="1" x14ac:dyDescent="0.35"/>
    <row r="398" ht="17.25" customHeight="1" x14ac:dyDescent="0.35"/>
    <row r="399" ht="17.25" customHeight="1" x14ac:dyDescent="0.35"/>
    <row r="400" ht="17.25" customHeight="1" x14ac:dyDescent="0.35"/>
    <row r="401" ht="17.25" customHeight="1" x14ac:dyDescent="0.35"/>
    <row r="402" ht="17.25" customHeight="1" x14ac:dyDescent="0.35"/>
    <row r="403" ht="17.25" customHeight="1" x14ac:dyDescent="0.35"/>
    <row r="404" ht="17.25" customHeight="1" x14ac:dyDescent="0.35"/>
    <row r="405" ht="17.25" customHeight="1" x14ac:dyDescent="0.35"/>
    <row r="406" ht="17.25" customHeight="1" x14ac:dyDescent="0.35"/>
    <row r="407" ht="17.25" customHeight="1" x14ac:dyDescent="0.35"/>
    <row r="408" ht="17.25" customHeight="1" x14ac:dyDescent="0.35"/>
    <row r="409" ht="17.25" customHeight="1" x14ac:dyDescent="0.35"/>
    <row r="410" ht="17.25" customHeight="1" x14ac:dyDescent="0.35"/>
    <row r="411" ht="17.25" customHeight="1" x14ac:dyDescent="0.35"/>
    <row r="412" ht="17.25" customHeight="1" x14ac:dyDescent="0.35"/>
    <row r="413" ht="17.25" customHeight="1" x14ac:dyDescent="0.35"/>
    <row r="414" ht="17.25" customHeight="1" x14ac:dyDescent="0.35"/>
    <row r="415" ht="17.25" customHeight="1" x14ac:dyDescent="0.35"/>
    <row r="416" ht="17.25" customHeight="1" x14ac:dyDescent="0.35"/>
    <row r="417" ht="17.25" customHeight="1" x14ac:dyDescent="0.35"/>
    <row r="418" ht="17.25" customHeight="1" x14ac:dyDescent="0.35"/>
    <row r="419" ht="17.25" customHeight="1" x14ac:dyDescent="0.35"/>
    <row r="420" ht="17.25" customHeight="1" x14ac:dyDescent="0.35"/>
    <row r="421" ht="17.25" customHeight="1" x14ac:dyDescent="0.35"/>
    <row r="422" ht="17.25" customHeight="1" x14ac:dyDescent="0.35"/>
    <row r="423" ht="17.25" customHeight="1" x14ac:dyDescent="0.35"/>
    <row r="424" ht="17.25" customHeight="1" x14ac:dyDescent="0.35"/>
    <row r="425" ht="17.25" customHeight="1" x14ac:dyDescent="0.35"/>
    <row r="426" ht="17.25" customHeight="1" x14ac:dyDescent="0.35"/>
    <row r="427" ht="17.25" customHeight="1" x14ac:dyDescent="0.35"/>
    <row r="428" ht="17.25" customHeight="1" x14ac:dyDescent="0.35"/>
    <row r="429" ht="17.25" customHeight="1" x14ac:dyDescent="0.35"/>
    <row r="430" ht="17.25" customHeight="1" x14ac:dyDescent="0.35"/>
    <row r="431" ht="17.25" customHeight="1" x14ac:dyDescent="0.35"/>
    <row r="432" ht="17.25" customHeight="1" x14ac:dyDescent="0.35"/>
    <row r="433" ht="17.25" customHeight="1" x14ac:dyDescent="0.35"/>
    <row r="434" ht="17.25" customHeight="1" x14ac:dyDescent="0.35"/>
    <row r="435" ht="17.25" customHeight="1" x14ac:dyDescent="0.35"/>
    <row r="436" ht="17.25" customHeight="1" x14ac:dyDescent="0.35"/>
    <row r="437" ht="17.25" customHeight="1" x14ac:dyDescent="0.35"/>
    <row r="438" ht="17.25" customHeight="1" x14ac:dyDescent="0.35"/>
    <row r="439" ht="17.25" customHeight="1" x14ac:dyDescent="0.35"/>
    <row r="440" ht="17.25" customHeight="1" x14ac:dyDescent="0.35"/>
    <row r="441" ht="17.25" customHeight="1" x14ac:dyDescent="0.35"/>
    <row r="442" ht="17.25" customHeight="1" x14ac:dyDescent="0.35"/>
    <row r="443" ht="17.25" customHeight="1" x14ac:dyDescent="0.35"/>
    <row r="444" ht="17.25" customHeight="1" x14ac:dyDescent="0.35"/>
    <row r="445" ht="17.25" customHeight="1" x14ac:dyDescent="0.35"/>
    <row r="446" ht="17.25" customHeight="1" x14ac:dyDescent="0.35"/>
    <row r="447" ht="17.25" customHeight="1" x14ac:dyDescent="0.35"/>
    <row r="448" ht="17.25" customHeight="1" x14ac:dyDescent="0.35"/>
    <row r="449" ht="17.25" customHeight="1" x14ac:dyDescent="0.35"/>
    <row r="450" ht="17.25" customHeight="1" x14ac:dyDescent="0.35"/>
    <row r="451" ht="17.25" customHeight="1" x14ac:dyDescent="0.35"/>
    <row r="452" ht="17.25" customHeight="1" x14ac:dyDescent="0.35"/>
    <row r="453" ht="17.25" customHeight="1" x14ac:dyDescent="0.35"/>
    <row r="454" ht="17.25" customHeight="1" x14ac:dyDescent="0.35"/>
    <row r="455" ht="17.25" customHeight="1" x14ac:dyDescent="0.35"/>
    <row r="456" ht="17.25" customHeight="1" x14ac:dyDescent="0.35"/>
    <row r="457" ht="17.25" customHeight="1" x14ac:dyDescent="0.35"/>
    <row r="458" ht="17.25" customHeight="1" x14ac:dyDescent="0.35"/>
    <row r="459" ht="17.25" customHeight="1" x14ac:dyDescent="0.35"/>
    <row r="460" ht="17.25" customHeight="1" x14ac:dyDescent="0.35"/>
    <row r="461" ht="17.25" customHeight="1" x14ac:dyDescent="0.35"/>
    <row r="462" ht="17.25" customHeight="1" x14ac:dyDescent="0.35"/>
    <row r="463" ht="17.25" customHeight="1" x14ac:dyDescent="0.35"/>
    <row r="464" ht="17.25" customHeight="1" x14ac:dyDescent="0.35"/>
    <row r="465" ht="17.25" customHeight="1" x14ac:dyDescent="0.35"/>
    <row r="466" ht="17.25" customHeight="1" x14ac:dyDescent="0.35"/>
    <row r="467" ht="17.25" customHeight="1" x14ac:dyDescent="0.35"/>
    <row r="468" ht="17.25" customHeight="1" x14ac:dyDescent="0.35"/>
    <row r="469" ht="17.25" customHeight="1" x14ac:dyDescent="0.35"/>
    <row r="470" ht="17.25" customHeight="1" x14ac:dyDescent="0.35"/>
    <row r="471" ht="17.25" customHeight="1" x14ac:dyDescent="0.35"/>
    <row r="472" ht="17.25" customHeight="1" x14ac:dyDescent="0.35"/>
    <row r="473" ht="17.25" customHeight="1" x14ac:dyDescent="0.35"/>
    <row r="474" ht="17.25" customHeight="1" x14ac:dyDescent="0.35"/>
    <row r="475" ht="17.25" customHeight="1" x14ac:dyDescent="0.35"/>
    <row r="476" ht="17.25" customHeight="1" x14ac:dyDescent="0.35"/>
    <row r="477" ht="17.25" customHeight="1" x14ac:dyDescent="0.35"/>
    <row r="478" ht="17.25" customHeight="1" x14ac:dyDescent="0.35"/>
    <row r="479" ht="17.25" customHeight="1" x14ac:dyDescent="0.35"/>
    <row r="480" ht="17.25" customHeight="1" x14ac:dyDescent="0.35"/>
    <row r="481" ht="17.25" customHeight="1" x14ac:dyDescent="0.35"/>
    <row r="482" ht="17.25" customHeight="1" x14ac:dyDescent="0.35"/>
    <row r="483" ht="17.25" customHeight="1" x14ac:dyDescent="0.35"/>
    <row r="484" ht="17.25" customHeight="1" x14ac:dyDescent="0.35"/>
    <row r="485" ht="17.25" customHeight="1" x14ac:dyDescent="0.35"/>
    <row r="486" ht="17.25" customHeight="1" x14ac:dyDescent="0.35"/>
    <row r="487" ht="17.25" customHeight="1" x14ac:dyDescent="0.35"/>
    <row r="488" ht="17.25" customHeight="1" x14ac:dyDescent="0.35"/>
    <row r="489" ht="17.25" customHeight="1" x14ac:dyDescent="0.35"/>
    <row r="490" ht="17.25" customHeight="1" x14ac:dyDescent="0.35"/>
    <row r="491" ht="17.25" customHeight="1" x14ac:dyDescent="0.35"/>
    <row r="492" ht="17.25" customHeight="1" x14ac:dyDescent="0.35"/>
    <row r="493" ht="17.25" customHeight="1" x14ac:dyDescent="0.35"/>
    <row r="494" ht="17.25" customHeight="1" x14ac:dyDescent="0.35"/>
    <row r="495" ht="17.25" customHeight="1" x14ac:dyDescent="0.35"/>
    <row r="496" ht="17.25" customHeight="1" x14ac:dyDescent="0.35"/>
    <row r="497" ht="17.25" customHeight="1" x14ac:dyDescent="0.35"/>
    <row r="498" ht="17.25" customHeight="1" x14ac:dyDescent="0.35"/>
    <row r="499" ht="17.25" customHeight="1" x14ac:dyDescent="0.35"/>
    <row r="500" ht="17.25" customHeight="1" x14ac:dyDescent="0.35"/>
    <row r="501" ht="17.25" customHeight="1" x14ac:dyDescent="0.35"/>
    <row r="502" ht="17.25" customHeight="1" x14ac:dyDescent="0.35"/>
    <row r="503" ht="17.25" customHeight="1" x14ac:dyDescent="0.35"/>
    <row r="504" ht="17.25" customHeight="1" x14ac:dyDescent="0.35"/>
    <row r="505" ht="17.25" customHeight="1" x14ac:dyDescent="0.35"/>
    <row r="506" ht="17.25" customHeight="1" x14ac:dyDescent="0.35"/>
    <row r="507" ht="17.25" customHeight="1" x14ac:dyDescent="0.35"/>
    <row r="508" ht="17.25" customHeight="1" x14ac:dyDescent="0.35"/>
    <row r="509" ht="17.25" customHeight="1" x14ac:dyDescent="0.35"/>
    <row r="510" ht="17.25" customHeight="1" x14ac:dyDescent="0.35"/>
    <row r="511" ht="17.25" customHeight="1" x14ac:dyDescent="0.35"/>
    <row r="512" ht="17.25" customHeight="1" x14ac:dyDescent="0.35"/>
    <row r="513" ht="17.25" customHeight="1" x14ac:dyDescent="0.35"/>
    <row r="514" ht="17.25" customHeight="1" x14ac:dyDescent="0.35"/>
    <row r="515" ht="17.25" customHeight="1" x14ac:dyDescent="0.35"/>
    <row r="516" ht="17.25" customHeight="1" x14ac:dyDescent="0.35"/>
    <row r="517" ht="17.25" customHeight="1" x14ac:dyDescent="0.35"/>
    <row r="518" ht="17.25" customHeight="1" x14ac:dyDescent="0.35"/>
    <row r="519" ht="17.25" customHeight="1" x14ac:dyDescent="0.35"/>
    <row r="520" ht="17.25" customHeight="1" x14ac:dyDescent="0.35"/>
    <row r="521" ht="17.25" customHeight="1" x14ac:dyDescent="0.35"/>
    <row r="522" ht="17.25" customHeight="1" x14ac:dyDescent="0.35"/>
    <row r="523" ht="17.25" customHeight="1" x14ac:dyDescent="0.35"/>
    <row r="524" ht="17.25" customHeight="1" x14ac:dyDescent="0.35"/>
    <row r="525" ht="17.25" customHeight="1" x14ac:dyDescent="0.35"/>
    <row r="526" ht="17.25" customHeight="1" x14ac:dyDescent="0.35"/>
    <row r="527" ht="17.25" customHeight="1" x14ac:dyDescent="0.35"/>
    <row r="528" ht="17.25" customHeight="1" x14ac:dyDescent="0.35"/>
    <row r="529" ht="17.25" customHeight="1" x14ac:dyDescent="0.35"/>
    <row r="530" ht="17.25" customHeight="1" x14ac:dyDescent="0.35"/>
    <row r="531" ht="17.25" customHeight="1" x14ac:dyDescent="0.35"/>
    <row r="532" ht="17.25" customHeight="1" x14ac:dyDescent="0.35"/>
    <row r="533" ht="17.25" customHeight="1" x14ac:dyDescent="0.35"/>
    <row r="534" ht="17.25" customHeight="1" x14ac:dyDescent="0.35"/>
    <row r="535" ht="17.25" customHeight="1" x14ac:dyDescent="0.35"/>
    <row r="536" ht="17.25" customHeight="1" x14ac:dyDescent="0.35"/>
    <row r="537" ht="17.25" customHeight="1" x14ac:dyDescent="0.35"/>
    <row r="538" ht="17.25" customHeight="1" x14ac:dyDescent="0.35"/>
    <row r="539" ht="17.25" customHeight="1" x14ac:dyDescent="0.35"/>
    <row r="540" ht="17.25" customHeight="1" x14ac:dyDescent="0.35"/>
    <row r="541" ht="17.25" customHeight="1" x14ac:dyDescent="0.35"/>
    <row r="542" ht="17.25" customHeight="1" x14ac:dyDescent="0.35"/>
    <row r="543" ht="17.25" customHeight="1" x14ac:dyDescent="0.35"/>
    <row r="544" ht="17.25" customHeight="1" x14ac:dyDescent="0.35"/>
    <row r="545" ht="17.25" customHeight="1" x14ac:dyDescent="0.35"/>
    <row r="546" ht="17.25" customHeight="1" x14ac:dyDescent="0.35"/>
    <row r="547" ht="17.25" customHeight="1" x14ac:dyDescent="0.35"/>
    <row r="548" ht="17.25" customHeight="1" x14ac:dyDescent="0.35"/>
    <row r="549" ht="17.25" customHeight="1" x14ac:dyDescent="0.35"/>
    <row r="550" ht="17.25" customHeight="1" x14ac:dyDescent="0.35"/>
    <row r="551" ht="17.25" customHeight="1" x14ac:dyDescent="0.35"/>
    <row r="552" ht="17.25" customHeight="1" x14ac:dyDescent="0.35"/>
    <row r="553" ht="17.25" customHeight="1" x14ac:dyDescent="0.35"/>
    <row r="554" ht="17.25" customHeight="1" x14ac:dyDescent="0.35"/>
    <row r="555" ht="17.25" customHeight="1" x14ac:dyDescent="0.35"/>
    <row r="556" ht="17.25" customHeight="1" x14ac:dyDescent="0.35"/>
    <row r="557" ht="17.25" customHeight="1" x14ac:dyDescent="0.35"/>
    <row r="558" ht="17.25" customHeight="1" x14ac:dyDescent="0.35"/>
    <row r="559" ht="17.25" customHeight="1" x14ac:dyDescent="0.35"/>
    <row r="560" ht="17.25" customHeight="1" x14ac:dyDescent="0.35"/>
    <row r="561" ht="17.25" customHeight="1" x14ac:dyDescent="0.35"/>
    <row r="562" ht="17.25" customHeight="1" x14ac:dyDescent="0.35"/>
    <row r="563" ht="17.25" customHeight="1" x14ac:dyDescent="0.35"/>
    <row r="564" ht="17.25" customHeight="1" x14ac:dyDescent="0.35"/>
    <row r="565" ht="17.25" customHeight="1" x14ac:dyDescent="0.35"/>
    <row r="566" ht="17.25" customHeight="1" x14ac:dyDescent="0.35"/>
    <row r="567" ht="17.25" customHeight="1" x14ac:dyDescent="0.35"/>
    <row r="568" ht="17.25" customHeight="1" x14ac:dyDescent="0.35"/>
    <row r="569" ht="17.25" customHeight="1" x14ac:dyDescent="0.35"/>
    <row r="570" ht="17.25" customHeight="1" x14ac:dyDescent="0.35"/>
    <row r="571" ht="17.25" customHeight="1" x14ac:dyDescent="0.35"/>
    <row r="572" ht="17.25" customHeight="1" x14ac:dyDescent="0.35"/>
    <row r="573" ht="17.25" customHeight="1" x14ac:dyDescent="0.35"/>
    <row r="574" ht="17.25" customHeight="1" x14ac:dyDescent="0.35"/>
    <row r="575" ht="17.25" customHeight="1" x14ac:dyDescent="0.35"/>
    <row r="576" ht="17.25" customHeight="1" x14ac:dyDescent="0.35"/>
    <row r="577" ht="17.25" customHeight="1" x14ac:dyDescent="0.35"/>
    <row r="578" ht="17.25" customHeight="1" x14ac:dyDescent="0.35"/>
    <row r="579" ht="17.25" customHeight="1" x14ac:dyDescent="0.35"/>
    <row r="580" ht="17.25" customHeight="1" x14ac:dyDescent="0.35"/>
    <row r="581" ht="17.25" customHeight="1" x14ac:dyDescent="0.35"/>
    <row r="582" ht="17.25" customHeight="1" x14ac:dyDescent="0.35"/>
    <row r="583" ht="17.25" customHeight="1" x14ac:dyDescent="0.35"/>
    <row r="584" ht="17.25" customHeight="1" x14ac:dyDescent="0.35"/>
    <row r="585" ht="17.25" customHeight="1" x14ac:dyDescent="0.35"/>
    <row r="586" ht="17.25" customHeight="1" x14ac:dyDescent="0.35"/>
    <row r="587" ht="17.25" customHeight="1" x14ac:dyDescent="0.35"/>
    <row r="588" ht="17.25" customHeight="1" x14ac:dyDescent="0.35"/>
    <row r="589" ht="17.25" customHeight="1" x14ac:dyDescent="0.35"/>
    <row r="590" ht="17.25" customHeight="1" x14ac:dyDescent="0.35"/>
    <row r="591" ht="17.25" customHeight="1" x14ac:dyDescent="0.35"/>
    <row r="592" ht="17.25" customHeight="1" x14ac:dyDescent="0.35"/>
    <row r="593" ht="17.25" customHeight="1" x14ac:dyDescent="0.35"/>
    <row r="594" ht="17.25" customHeight="1" x14ac:dyDescent="0.35"/>
    <row r="595" ht="17.25" customHeight="1" x14ac:dyDescent="0.35"/>
    <row r="596" ht="17.25" customHeight="1" x14ac:dyDescent="0.35"/>
    <row r="597" ht="17.25" customHeight="1" x14ac:dyDescent="0.35"/>
    <row r="598" ht="17.25" customHeight="1" x14ac:dyDescent="0.35"/>
    <row r="599" ht="17.25" customHeight="1" x14ac:dyDescent="0.35"/>
    <row r="600" ht="17.25" customHeight="1" x14ac:dyDescent="0.35"/>
    <row r="601" ht="17.25" customHeight="1" x14ac:dyDescent="0.35"/>
    <row r="602" ht="17.25" customHeight="1" x14ac:dyDescent="0.35"/>
    <row r="603" ht="17.25" customHeight="1" x14ac:dyDescent="0.35"/>
    <row r="604" ht="17.25" customHeight="1" x14ac:dyDescent="0.35"/>
    <row r="605" ht="17.25" customHeight="1" x14ac:dyDescent="0.35"/>
    <row r="606" ht="17.25" customHeight="1" x14ac:dyDescent="0.35"/>
    <row r="607" ht="17.25" customHeight="1" x14ac:dyDescent="0.35"/>
    <row r="608" ht="17.25" customHeight="1" x14ac:dyDescent="0.35"/>
    <row r="609" ht="17.25" customHeight="1" x14ac:dyDescent="0.35"/>
    <row r="610" ht="17.25" customHeight="1" x14ac:dyDescent="0.35"/>
    <row r="611" ht="17.25" customHeight="1" x14ac:dyDescent="0.35"/>
    <row r="612" ht="17.25" customHeight="1" x14ac:dyDescent="0.35"/>
    <row r="613" ht="17.25" customHeight="1" x14ac:dyDescent="0.35"/>
    <row r="614" ht="17.25" customHeight="1" x14ac:dyDescent="0.35"/>
    <row r="615" ht="17.25" customHeight="1" x14ac:dyDescent="0.35"/>
    <row r="616" ht="17.25" customHeight="1" x14ac:dyDescent="0.35"/>
    <row r="617" ht="17.25" customHeight="1" x14ac:dyDescent="0.35"/>
    <row r="618" ht="17.25" customHeight="1" x14ac:dyDescent="0.35"/>
    <row r="619" ht="17.25" customHeight="1" x14ac:dyDescent="0.35"/>
    <row r="620" ht="17.25" customHeight="1" x14ac:dyDescent="0.35"/>
    <row r="621" ht="17.25" customHeight="1" x14ac:dyDescent="0.35"/>
    <row r="622" ht="17.25" customHeight="1" x14ac:dyDescent="0.35"/>
    <row r="623" ht="17.25" customHeight="1" x14ac:dyDescent="0.35"/>
    <row r="624" ht="17.25" customHeight="1" x14ac:dyDescent="0.35"/>
    <row r="625" ht="17.25" customHeight="1" x14ac:dyDescent="0.35"/>
    <row r="626" ht="17.25" customHeight="1" x14ac:dyDescent="0.35"/>
    <row r="627" ht="17.25" customHeight="1" x14ac:dyDescent="0.35"/>
    <row r="628" ht="17.25" customHeight="1" x14ac:dyDescent="0.35"/>
    <row r="629" ht="17.25" customHeight="1" x14ac:dyDescent="0.35"/>
    <row r="630" ht="17.25" customHeight="1" x14ac:dyDescent="0.35"/>
    <row r="631" ht="17.25" customHeight="1" x14ac:dyDescent="0.35"/>
    <row r="632" ht="17.25" customHeight="1" x14ac:dyDescent="0.35"/>
    <row r="633" ht="17.25" customHeight="1" x14ac:dyDescent="0.35"/>
    <row r="634" ht="17.25" customHeight="1" x14ac:dyDescent="0.35"/>
    <row r="635" ht="17.25" customHeight="1" x14ac:dyDescent="0.35"/>
    <row r="636" ht="17.25" customHeight="1" x14ac:dyDescent="0.35"/>
    <row r="637" ht="17.25" customHeight="1" x14ac:dyDescent="0.35"/>
    <row r="638" ht="17.25" customHeight="1" x14ac:dyDescent="0.35"/>
    <row r="639" ht="17.25" customHeight="1" x14ac:dyDescent="0.35"/>
    <row r="640" ht="17.25" customHeight="1" x14ac:dyDescent="0.35"/>
    <row r="641" ht="17.25" customHeight="1" x14ac:dyDescent="0.35"/>
    <row r="642" ht="17.25" customHeight="1" x14ac:dyDescent="0.35"/>
    <row r="643" ht="17.25" customHeight="1" x14ac:dyDescent="0.35"/>
    <row r="644" ht="17.25" customHeight="1" x14ac:dyDescent="0.35"/>
    <row r="645" ht="17.25" customHeight="1" x14ac:dyDescent="0.35"/>
    <row r="646" ht="17.25" customHeight="1" x14ac:dyDescent="0.35"/>
    <row r="647" ht="17.25" customHeight="1" x14ac:dyDescent="0.35"/>
    <row r="648" ht="17.25" customHeight="1" x14ac:dyDescent="0.35"/>
    <row r="649" ht="17.25" customHeight="1" x14ac:dyDescent="0.35"/>
    <row r="650" ht="17.25" customHeight="1" x14ac:dyDescent="0.35"/>
    <row r="651" ht="17.25" customHeight="1" x14ac:dyDescent="0.35"/>
    <row r="652" ht="17.25" customHeight="1" x14ac:dyDescent="0.35"/>
    <row r="653" ht="17.25" customHeight="1" x14ac:dyDescent="0.35"/>
    <row r="654" ht="17.25" customHeight="1" x14ac:dyDescent="0.35"/>
    <row r="655" ht="17.25" customHeight="1" x14ac:dyDescent="0.35"/>
    <row r="656" ht="17.25" customHeight="1" x14ac:dyDescent="0.35"/>
    <row r="657" ht="17.25" customHeight="1" x14ac:dyDescent="0.35"/>
    <row r="658" ht="17.25" customHeight="1" x14ac:dyDescent="0.35"/>
    <row r="659" ht="17.25" customHeight="1" x14ac:dyDescent="0.35"/>
    <row r="660" ht="17.25" customHeight="1" x14ac:dyDescent="0.35"/>
    <row r="661" ht="17.25" customHeight="1" x14ac:dyDescent="0.35"/>
    <row r="662" ht="17.25" customHeight="1" x14ac:dyDescent="0.35"/>
    <row r="663" ht="17.25" customHeight="1" x14ac:dyDescent="0.35"/>
    <row r="664" ht="17.25" customHeight="1" x14ac:dyDescent="0.35"/>
    <row r="665" ht="17.25" customHeight="1" x14ac:dyDescent="0.35"/>
    <row r="666" ht="17.25" customHeight="1" x14ac:dyDescent="0.35"/>
    <row r="667" ht="17.25" customHeight="1" x14ac:dyDescent="0.35"/>
    <row r="668" ht="17.25" customHeight="1" x14ac:dyDescent="0.35"/>
    <row r="669" ht="17.25" customHeight="1" x14ac:dyDescent="0.35"/>
    <row r="670" ht="17.25" customHeight="1" x14ac:dyDescent="0.35"/>
    <row r="671" ht="17.25" customHeight="1" x14ac:dyDescent="0.35"/>
    <row r="672" ht="17.25" customHeight="1" x14ac:dyDescent="0.35"/>
    <row r="673" ht="17.25" customHeight="1" x14ac:dyDescent="0.35"/>
    <row r="674" ht="17.25" customHeight="1" x14ac:dyDescent="0.35"/>
    <row r="675" ht="17.25" customHeight="1" x14ac:dyDescent="0.35"/>
    <row r="676" ht="17.25" customHeight="1" x14ac:dyDescent="0.35"/>
    <row r="677" ht="17.25" customHeight="1" x14ac:dyDescent="0.35"/>
    <row r="678" ht="17.25" customHeight="1" x14ac:dyDescent="0.35"/>
    <row r="679" ht="17.25" customHeight="1" x14ac:dyDescent="0.35"/>
    <row r="680" ht="17.25" customHeight="1" x14ac:dyDescent="0.35"/>
    <row r="681" ht="17.25" customHeight="1" x14ac:dyDescent="0.35"/>
    <row r="682" ht="17.25" customHeight="1" x14ac:dyDescent="0.35"/>
    <row r="683" ht="17.25" customHeight="1" x14ac:dyDescent="0.35"/>
    <row r="684" ht="17.25" customHeight="1" x14ac:dyDescent="0.35"/>
    <row r="685" ht="17.25" customHeight="1" x14ac:dyDescent="0.35"/>
    <row r="686" ht="17.25" customHeight="1" x14ac:dyDescent="0.35"/>
    <row r="687" ht="17.25" customHeight="1" x14ac:dyDescent="0.35"/>
    <row r="688" ht="17.25" customHeight="1" x14ac:dyDescent="0.35"/>
    <row r="689" ht="17.25" customHeight="1" x14ac:dyDescent="0.35"/>
    <row r="690" ht="17.25" customHeight="1" x14ac:dyDescent="0.35"/>
    <row r="691" ht="17.25" customHeight="1" x14ac:dyDescent="0.35"/>
    <row r="692" ht="17.25" customHeight="1" x14ac:dyDescent="0.35"/>
    <row r="693" ht="17.25" customHeight="1" x14ac:dyDescent="0.35"/>
    <row r="694" ht="17.25" customHeight="1" x14ac:dyDescent="0.35"/>
    <row r="695" ht="17.25" customHeight="1" x14ac:dyDescent="0.35"/>
    <row r="696" ht="17.25" customHeight="1" x14ac:dyDescent="0.35"/>
    <row r="697" ht="17.25" customHeight="1" x14ac:dyDescent="0.35"/>
    <row r="698" ht="17.25" customHeight="1" x14ac:dyDescent="0.35"/>
    <row r="699" ht="17.25" customHeight="1" x14ac:dyDescent="0.35"/>
    <row r="700" ht="17.25" customHeight="1" x14ac:dyDescent="0.35"/>
    <row r="701" ht="17.25" customHeight="1" x14ac:dyDescent="0.35"/>
    <row r="702" ht="17.25" customHeight="1" x14ac:dyDescent="0.35"/>
    <row r="703" ht="17.25" customHeight="1" x14ac:dyDescent="0.35"/>
    <row r="704" ht="17.25" customHeight="1" x14ac:dyDescent="0.35"/>
    <row r="705" ht="17.25" customHeight="1" x14ac:dyDescent="0.35"/>
    <row r="706" ht="17.25" customHeight="1" x14ac:dyDescent="0.35"/>
    <row r="707" ht="17.25" customHeight="1" x14ac:dyDescent="0.35"/>
    <row r="708" ht="17.25" customHeight="1" x14ac:dyDescent="0.35"/>
    <row r="709" ht="17.25" customHeight="1" x14ac:dyDescent="0.35"/>
    <row r="710" ht="17.25" customHeight="1" x14ac:dyDescent="0.35"/>
    <row r="711" ht="17.25" customHeight="1" x14ac:dyDescent="0.35"/>
    <row r="712" ht="17.25" customHeight="1" x14ac:dyDescent="0.35"/>
    <row r="713" ht="17.25" customHeight="1" x14ac:dyDescent="0.35"/>
    <row r="714" ht="17.25" customHeight="1" x14ac:dyDescent="0.35"/>
    <row r="715" ht="17.25" customHeight="1" x14ac:dyDescent="0.35"/>
    <row r="716" ht="17.25" customHeight="1" x14ac:dyDescent="0.35"/>
    <row r="717" ht="17.25" customHeight="1" x14ac:dyDescent="0.35"/>
    <row r="718" ht="17.25" customHeight="1" x14ac:dyDescent="0.35"/>
    <row r="719" ht="17.25" customHeight="1" x14ac:dyDescent="0.35"/>
    <row r="720" ht="17.25" customHeight="1" x14ac:dyDescent="0.35"/>
    <row r="721" ht="17.25" customHeight="1" x14ac:dyDescent="0.35"/>
    <row r="722" ht="17.25" customHeight="1" x14ac:dyDescent="0.35"/>
    <row r="723" ht="17.25" customHeight="1" x14ac:dyDescent="0.35"/>
    <row r="724" ht="17.25" customHeight="1" x14ac:dyDescent="0.35"/>
    <row r="725" ht="17.25" customHeight="1" x14ac:dyDescent="0.35"/>
    <row r="726" ht="17.25" customHeight="1" x14ac:dyDescent="0.35"/>
    <row r="727" ht="17.25" customHeight="1" x14ac:dyDescent="0.35"/>
    <row r="728" ht="17.25" customHeight="1" x14ac:dyDescent="0.35"/>
    <row r="729" ht="17.25" customHeight="1" x14ac:dyDescent="0.35"/>
    <row r="730" ht="17.25" customHeight="1" x14ac:dyDescent="0.35"/>
    <row r="731" ht="17.25" customHeight="1" x14ac:dyDescent="0.35"/>
    <row r="732" ht="17.25" customHeight="1" x14ac:dyDescent="0.35"/>
    <row r="733" ht="17.25" customHeight="1" x14ac:dyDescent="0.35"/>
    <row r="734" ht="17.25" customHeight="1" x14ac:dyDescent="0.35"/>
    <row r="735" ht="17.25" customHeight="1" x14ac:dyDescent="0.35"/>
    <row r="736" ht="17.25" customHeight="1" x14ac:dyDescent="0.35"/>
    <row r="737" ht="17.25" customHeight="1" x14ac:dyDescent="0.35"/>
    <row r="738" ht="17.25" customHeight="1" x14ac:dyDescent="0.35"/>
    <row r="739" ht="17.25" customHeight="1" x14ac:dyDescent="0.35"/>
    <row r="740" ht="17.25" customHeight="1" x14ac:dyDescent="0.35"/>
    <row r="741" ht="17.25" customHeight="1" x14ac:dyDescent="0.35"/>
    <row r="742" ht="17.25" customHeight="1" x14ac:dyDescent="0.35"/>
    <row r="743" ht="17.25" customHeight="1" x14ac:dyDescent="0.35"/>
    <row r="744" ht="17.25" customHeight="1" x14ac:dyDescent="0.35"/>
    <row r="745" ht="17.25" customHeight="1" x14ac:dyDescent="0.35"/>
    <row r="746" ht="17.25" customHeight="1" x14ac:dyDescent="0.35"/>
    <row r="747" ht="17.25" customHeight="1" x14ac:dyDescent="0.35"/>
    <row r="748" ht="17.25" customHeight="1" x14ac:dyDescent="0.35"/>
    <row r="749" ht="17.25" customHeight="1" x14ac:dyDescent="0.35"/>
    <row r="750" ht="17.25" customHeight="1" x14ac:dyDescent="0.35"/>
    <row r="751" ht="17.25" customHeight="1" x14ac:dyDescent="0.35"/>
    <row r="752" ht="17.25" customHeight="1" x14ac:dyDescent="0.35"/>
    <row r="753" ht="17.25" customHeight="1" x14ac:dyDescent="0.35"/>
    <row r="754" ht="17.25" customHeight="1" x14ac:dyDescent="0.35"/>
    <row r="755" ht="17.25" customHeight="1" x14ac:dyDescent="0.35"/>
    <row r="756" ht="17.25" customHeight="1" x14ac:dyDescent="0.35"/>
    <row r="757" ht="17.25" customHeight="1" x14ac:dyDescent="0.35"/>
    <row r="758" ht="17.25" customHeight="1" x14ac:dyDescent="0.35"/>
    <row r="759" ht="17.25" customHeight="1" x14ac:dyDescent="0.35"/>
    <row r="760" ht="17.25" customHeight="1" x14ac:dyDescent="0.35"/>
    <row r="761" ht="17.25" customHeight="1" x14ac:dyDescent="0.35"/>
    <row r="762" ht="17.25" customHeight="1" x14ac:dyDescent="0.35"/>
    <row r="763" ht="17.25" customHeight="1" x14ac:dyDescent="0.35"/>
    <row r="764" ht="17.25" customHeight="1" x14ac:dyDescent="0.35"/>
    <row r="765" ht="17.25" customHeight="1" x14ac:dyDescent="0.35"/>
    <row r="766" ht="17.25" customHeight="1" x14ac:dyDescent="0.35"/>
    <row r="767" ht="17.25" customHeight="1" x14ac:dyDescent="0.35"/>
    <row r="768" ht="17.25" customHeight="1" x14ac:dyDescent="0.35"/>
    <row r="769" ht="17.25" customHeight="1" x14ac:dyDescent="0.35"/>
    <row r="770" ht="17.25" customHeight="1" x14ac:dyDescent="0.35"/>
    <row r="771" ht="17.25" customHeight="1" x14ac:dyDescent="0.35"/>
    <row r="772" ht="17.25" customHeight="1" x14ac:dyDescent="0.35"/>
    <row r="773" ht="17.25" customHeight="1" x14ac:dyDescent="0.35"/>
    <row r="774" ht="17.25" customHeight="1" x14ac:dyDescent="0.35"/>
    <row r="775" ht="17.25" customHeight="1" x14ac:dyDescent="0.35"/>
    <row r="776" ht="17.25" customHeight="1" x14ac:dyDescent="0.35"/>
    <row r="777" ht="17.25" customHeight="1" x14ac:dyDescent="0.35"/>
    <row r="778" ht="17.25" customHeight="1" x14ac:dyDescent="0.35"/>
    <row r="779" ht="17.25" customHeight="1" x14ac:dyDescent="0.35"/>
    <row r="780" ht="17.25" customHeight="1" x14ac:dyDescent="0.35"/>
    <row r="781" ht="17.25" customHeight="1" x14ac:dyDescent="0.35"/>
    <row r="782" ht="17.25" customHeight="1" x14ac:dyDescent="0.35"/>
    <row r="783" ht="17.25" customHeight="1" x14ac:dyDescent="0.35"/>
    <row r="784" ht="17.25" customHeight="1" x14ac:dyDescent="0.35"/>
    <row r="785" ht="17.25" customHeight="1" x14ac:dyDescent="0.35"/>
    <row r="786" ht="17.25" customHeight="1" x14ac:dyDescent="0.35"/>
    <row r="787" ht="17.25" customHeight="1" x14ac:dyDescent="0.35"/>
    <row r="788" ht="17.25" customHeight="1" x14ac:dyDescent="0.35"/>
    <row r="789" ht="17.25" customHeight="1" x14ac:dyDescent="0.35"/>
    <row r="790" ht="17.25" customHeight="1" x14ac:dyDescent="0.35"/>
    <row r="791" ht="17.25" customHeight="1" x14ac:dyDescent="0.35"/>
    <row r="792" ht="17.25" customHeight="1" x14ac:dyDescent="0.35"/>
    <row r="793" ht="17.25" customHeight="1" x14ac:dyDescent="0.35"/>
    <row r="794" ht="17.25" customHeight="1" x14ac:dyDescent="0.35"/>
    <row r="795" ht="17.25" customHeight="1" x14ac:dyDescent="0.35"/>
    <row r="796" ht="17.25" customHeight="1" x14ac:dyDescent="0.35"/>
    <row r="797" ht="17.25" customHeight="1" x14ac:dyDescent="0.35"/>
    <row r="798" ht="17.25" customHeight="1" x14ac:dyDescent="0.35"/>
    <row r="799" ht="17.25" customHeight="1" x14ac:dyDescent="0.35"/>
    <row r="800" ht="17.25" customHeight="1" x14ac:dyDescent="0.35"/>
    <row r="801" ht="17.25" customHeight="1" x14ac:dyDescent="0.35"/>
    <row r="802" ht="17.25" customHeight="1" x14ac:dyDescent="0.35"/>
    <row r="803" ht="17.25" customHeight="1" x14ac:dyDescent="0.35"/>
    <row r="804" ht="17.25" customHeight="1" x14ac:dyDescent="0.35"/>
    <row r="805" ht="17.25" customHeight="1" x14ac:dyDescent="0.35"/>
    <row r="806" ht="17.25" customHeight="1" x14ac:dyDescent="0.35"/>
    <row r="807" ht="17.25" customHeight="1" x14ac:dyDescent="0.35"/>
    <row r="808" ht="17.25" customHeight="1" x14ac:dyDescent="0.35"/>
    <row r="809" ht="17.25" customHeight="1" x14ac:dyDescent="0.35"/>
    <row r="810" ht="17.25" customHeight="1" x14ac:dyDescent="0.35"/>
    <row r="811" ht="17.25" customHeight="1" x14ac:dyDescent="0.35"/>
    <row r="812" ht="17.25" customHeight="1" x14ac:dyDescent="0.35"/>
    <row r="813" ht="17.25" customHeight="1" x14ac:dyDescent="0.35"/>
    <row r="814" ht="17.25" customHeight="1" x14ac:dyDescent="0.35"/>
    <row r="815" ht="17.25" customHeight="1" x14ac:dyDescent="0.35"/>
    <row r="816" ht="17.25" customHeight="1" x14ac:dyDescent="0.35"/>
    <row r="817" ht="17.25" customHeight="1" x14ac:dyDescent="0.35"/>
    <row r="818" ht="17.25" customHeight="1" x14ac:dyDescent="0.35"/>
    <row r="819" ht="17.25" customHeight="1" x14ac:dyDescent="0.35"/>
    <row r="820" ht="17.25" customHeight="1" x14ac:dyDescent="0.35"/>
    <row r="821" ht="17.25" customHeight="1" x14ac:dyDescent="0.35"/>
    <row r="822" ht="17.25" customHeight="1" x14ac:dyDescent="0.35"/>
    <row r="823" ht="17.25" customHeight="1" x14ac:dyDescent="0.35"/>
    <row r="824" ht="17.25" customHeight="1" x14ac:dyDescent="0.35"/>
    <row r="825" ht="17.25" customHeight="1" x14ac:dyDescent="0.35"/>
    <row r="826" ht="17.25" customHeight="1" x14ac:dyDescent="0.35"/>
    <row r="827" ht="17.25" customHeight="1" x14ac:dyDescent="0.35"/>
    <row r="828" ht="17.25" customHeight="1" x14ac:dyDescent="0.35"/>
    <row r="829" ht="17.25" customHeight="1" x14ac:dyDescent="0.35"/>
    <row r="830" ht="17.25" customHeight="1" x14ac:dyDescent="0.35"/>
    <row r="831" ht="17.25" customHeight="1" x14ac:dyDescent="0.35"/>
    <row r="832" ht="17.25" customHeight="1" x14ac:dyDescent="0.35"/>
    <row r="833" ht="17.25" customHeight="1" x14ac:dyDescent="0.35"/>
    <row r="834" ht="17.25" customHeight="1" x14ac:dyDescent="0.35"/>
    <row r="835" ht="17.25" customHeight="1" x14ac:dyDescent="0.35"/>
    <row r="836" ht="17.25" customHeight="1" x14ac:dyDescent="0.35"/>
    <row r="837" ht="17.25" customHeight="1" x14ac:dyDescent="0.35"/>
    <row r="838" ht="17.25" customHeight="1" x14ac:dyDescent="0.35"/>
    <row r="839" ht="17.25" customHeight="1" x14ac:dyDescent="0.35"/>
    <row r="840" ht="17.25" customHeight="1" x14ac:dyDescent="0.35"/>
    <row r="841" ht="17.25" customHeight="1" x14ac:dyDescent="0.35"/>
    <row r="842" ht="17.25" customHeight="1" x14ac:dyDescent="0.35"/>
    <row r="843" ht="17.25" customHeight="1" x14ac:dyDescent="0.35"/>
    <row r="844" ht="17.25" customHeight="1" x14ac:dyDescent="0.35"/>
    <row r="845" ht="17.25" customHeight="1" x14ac:dyDescent="0.35"/>
    <row r="846" ht="17.25" customHeight="1" x14ac:dyDescent="0.35"/>
    <row r="847" ht="17.25" customHeight="1" x14ac:dyDescent="0.35"/>
    <row r="848" ht="17.25" customHeight="1" x14ac:dyDescent="0.35"/>
    <row r="849" ht="17.25" customHeight="1" x14ac:dyDescent="0.35"/>
    <row r="850" ht="17.25" customHeight="1" x14ac:dyDescent="0.35"/>
    <row r="851" ht="17.25" customHeight="1" x14ac:dyDescent="0.35"/>
    <row r="852" ht="17.25" customHeight="1" x14ac:dyDescent="0.35"/>
    <row r="853" ht="17.25" customHeight="1" x14ac:dyDescent="0.35"/>
    <row r="854" ht="17.25" customHeight="1" x14ac:dyDescent="0.35"/>
    <row r="855" ht="17.25" customHeight="1" x14ac:dyDescent="0.35"/>
    <row r="856" ht="17.25" customHeight="1" x14ac:dyDescent="0.35"/>
    <row r="857" ht="17.25" customHeight="1" x14ac:dyDescent="0.35"/>
    <row r="858" ht="17.25" customHeight="1" x14ac:dyDescent="0.35"/>
    <row r="859" ht="17.25" customHeight="1" x14ac:dyDescent="0.35"/>
    <row r="860" ht="17.25" customHeight="1" x14ac:dyDescent="0.35"/>
    <row r="861" ht="17.25" customHeight="1" x14ac:dyDescent="0.35"/>
    <row r="862" ht="17.25" customHeight="1" x14ac:dyDescent="0.35"/>
    <row r="863" ht="17.25" customHeight="1" x14ac:dyDescent="0.35"/>
    <row r="864" ht="17.25" customHeight="1" x14ac:dyDescent="0.35"/>
    <row r="865" ht="17.25" customHeight="1" x14ac:dyDescent="0.35"/>
    <row r="866" ht="17.25" customHeight="1" x14ac:dyDescent="0.35"/>
    <row r="867" ht="17.25" customHeight="1" x14ac:dyDescent="0.35"/>
    <row r="868" ht="17.25" customHeight="1" x14ac:dyDescent="0.35"/>
    <row r="869" ht="17.25" customHeight="1" x14ac:dyDescent="0.35"/>
    <row r="870" ht="17.25" customHeight="1" x14ac:dyDescent="0.35"/>
    <row r="871" ht="17.25" customHeight="1" x14ac:dyDescent="0.35"/>
    <row r="872" ht="17.25" customHeight="1" x14ac:dyDescent="0.35"/>
    <row r="873" ht="17.25" customHeight="1" x14ac:dyDescent="0.35"/>
    <row r="874" ht="17.25" customHeight="1" x14ac:dyDescent="0.35"/>
    <row r="875" ht="17.25" customHeight="1" x14ac:dyDescent="0.35"/>
    <row r="876" ht="17.25" customHeight="1" x14ac:dyDescent="0.35"/>
    <row r="877" ht="17.25" customHeight="1" x14ac:dyDescent="0.35"/>
    <row r="878" ht="17.25" customHeight="1" x14ac:dyDescent="0.35"/>
    <row r="879" ht="17.25" customHeight="1" x14ac:dyDescent="0.35"/>
    <row r="880" ht="17.25" customHeight="1" x14ac:dyDescent="0.35"/>
    <row r="881" ht="17.25" customHeight="1" x14ac:dyDescent="0.35"/>
    <row r="882" ht="17.25" customHeight="1" x14ac:dyDescent="0.35"/>
    <row r="883" ht="17.25" customHeight="1" x14ac:dyDescent="0.35"/>
    <row r="884" ht="17.25" customHeight="1" x14ac:dyDescent="0.35"/>
    <row r="885" ht="17.25" customHeight="1" x14ac:dyDescent="0.35"/>
    <row r="886" ht="17.25" customHeight="1" x14ac:dyDescent="0.35"/>
    <row r="887" ht="17.25" customHeight="1" x14ac:dyDescent="0.35"/>
    <row r="888" ht="17.25" customHeight="1" x14ac:dyDescent="0.35"/>
    <row r="889" ht="17.25" customHeight="1" x14ac:dyDescent="0.35"/>
    <row r="890" ht="17.25" customHeight="1" x14ac:dyDescent="0.35"/>
    <row r="891" ht="17.25" customHeight="1" x14ac:dyDescent="0.35"/>
    <row r="892" ht="17.25" customHeight="1" x14ac:dyDescent="0.35"/>
    <row r="893" ht="17.25" customHeight="1" x14ac:dyDescent="0.35"/>
    <row r="894" ht="17.25" customHeight="1" x14ac:dyDescent="0.35"/>
    <row r="895" ht="17.25" customHeight="1" x14ac:dyDescent="0.35"/>
    <row r="896" ht="17.25" customHeight="1" x14ac:dyDescent="0.35"/>
    <row r="897" ht="17.25" customHeight="1" x14ac:dyDescent="0.35"/>
    <row r="898" ht="17.25" customHeight="1" x14ac:dyDescent="0.35"/>
    <row r="899" ht="17.25" customHeight="1" x14ac:dyDescent="0.35"/>
    <row r="900" ht="17.25" customHeight="1" x14ac:dyDescent="0.35"/>
    <row r="901" ht="17.25" customHeight="1" x14ac:dyDescent="0.35"/>
    <row r="902" ht="17.25" customHeight="1" x14ac:dyDescent="0.35"/>
    <row r="903" ht="17.25" customHeight="1" x14ac:dyDescent="0.35"/>
    <row r="904" ht="17.25" customHeight="1" x14ac:dyDescent="0.35"/>
    <row r="905" ht="17.25" customHeight="1" x14ac:dyDescent="0.35"/>
    <row r="906" ht="17.25" customHeight="1" x14ac:dyDescent="0.35"/>
    <row r="907" ht="17.25" customHeight="1" x14ac:dyDescent="0.35"/>
    <row r="908" ht="17.25" customHeight="1" x14ac:dyDescent="0.35"/>
    <row r="909" ht="17.25" customHeight="1" x14ac:dyDescent="0.35"/>
    <row r="910" ht="17.25" customHeight="1" x14ac:dyDescent="0.35"/>
    <row r="911" ht="17.25" customHeight="1" x14ac:dyDescent="0.35"/>
    <row r="912" ht="17.25" customHeight="1" x14ac:dyDescent="0.35"/>
    <row r="913" ht="17.25" customHeight="1" x14ac:dyDescent="0.35"/>
    <row r="914" ht="17.25" customHeight="1" x14ac:dyDescent="0.35"/>
    <row r="915" ht="17.25" customHeight="1" x14ac:dyDescent="0.35"/>
    <row r="916" ht="17.25" customHeight="1" x14ac:dyDescent="0.35"/>
    <row r="917" ht="17.25" customHeight="1" x14ac:dyDescent="0.35"/>
    <row r="918" ht="17.25" customHeight="1" x14ac:dyDescent="0.35"/>
    <row r="919" ht="17.25" customHeight="1" x14ac:dyDescent="0.35"/>
    <row r="920" ht="17.25" customHeight="1" x14ac:dyDescent="0.35"/>
    <row r="921" ht="17.25" customHeight="1" x14ac:dyDescent="0.35"/>
    <row r="922" ht="17.25" customHeight="1" x14ac:dyDescent="0.35"/>
    <row r="923" ht="17.25" customHeight="1" x14ac:dyDescent="0.35"/>
    <row r="924" ht="17.25" customHeight="1" x14ac:dyDescent="0.35"/>
    <row r="925" ht="17.25" customHeight="1" x14ac:dyDescent="0.35"/>
    <row r="926" ht="17.25" customHeight="1" x14ac:dyDescent="0.35"/>
    <row r="927" ht="17.25" customHeight="1" x14ac:dyDescent="0.35"/>
    <row r="928" ht="17.25" customHeight="1" x14ac:dyDescent="0.35"/>
    <row r="929" ht="17.25" customHeight="1" x14ac:dyDescent="0.35"/>
    <row r="930" ht="17.25" customHeight="1" x14ac:dyDescent="0.35"/>
    <row r="931" ht="17.25" customHeight="1" x14ac:dyDescent="0.35"/>
    <row r="932" ht="17.25" customHeight="1" x14ac:dyDescent="0.35"/>
    <row r="933" ht="17.25" customHeight="1" x14ac:dyDescent="0.35"/>
    <row r="934" ht="17.25" customHeight="1" x14ac:dyDescent="0.35"/>
    <row r="935" ht="17.25" customHeight="1" x14ac:dyDescent="0.35"/>
    <row r="936" ht="17.25" customHeight="1" x14ac:dyDescent="0.35"/>
    <row r="937" ht="17.25" customHeight="1" x14ac:dyDescent="0.35"/>
    <row r="938" ht="17.25" customHeight="1" x14ac:dyDescent="0.35"/>
    <row r="939" ht="17.25" customHeight="1" x14ac:dyDescent="0.35"/>
    <row r="940" ht="17.25" customHeight="1" x14ac:dyDescent="0.35"/>
    <row r="941" ht="17.25" customHeight="1" x14ac:dyDescent="0.35"/>
    <row r="942" ht="17.25" customHeight="1" x14ac:dyDescent="0.35"/>
    <row r="943" ht="17.25" customHeight="1" x14ac:dyDescent="0.35"/>
    <row r="944" ht="17.25" customHeight="1" x14ac:dyDescent="0.35"/>
    <row r="945" ht="17.25" customHeight="1" x14ac:dyDescent="0.35"/>
    <row r="946" ht="17.25" customHeight="1" x14ac:dyDescent="0.35"/>
    <row r="947" ht="17.25" customHeight="1" x14ac:dyDescent="0.35"/>
    <row r="948" ht="17.25" customHeight="1" x14ac:dyDescent="0.35"/>
    <row r="949" ht="17.25" customHeight="1" x14ac:dyDescent="0.35"/>
    <row r="950" ht="17.25" customHeight="1" x14ac:dyDescent="0.35"/>
    <row r="951" ht="17.25" customHeight="1" x14ac:dyDescent="0.35"/>
    <row r="952" ht="17.25" customHeight="1" x14ac:dyDescent="0.35"/>
    <row r="953" ht="17.25" customHeight="1" x14ac:dyDescent="0.35"/>
    <row r="954" ht="17.25" customHeight="1" x14ac:dyDescent="0.35"/>
    <row r="955" ht="17.25" customHeight="1" x14ac:dyDescent="0.35"/>
    <row r="956" ht="17.25" customHeight="1" x14ac:dyDescent="0.35"/>
    <row r="957" ht="17.25" customHeight="1" x14ac:dyDescent="0.35"/>
    <row r="958" ht="17.25" customHeight="1" x14ac:dyDescent="0.35"/>
    <row r="959" ht="17.25" customHeight="1" x14ac:dyDescent="0.35"/>
    <row r="960" ht="17.25" customHeight="1" x14ac:dyDescent="0.35"/>
    <row r="961" ht="17.25" customHeight="1" x14ac:dyDescent="0.35"/>
    <row r="962" ht="17.25" customHeight="1" x14ac:dyDescent="0.35"/>
    <row r="963" ht="17.25" customHeight="1" x14ac:dyDescent="0.35"/>
    <row r="964" ht="17.25" customHeight="1" x14ac:dyDescent="0.35"/>
    <row r="965" ht="17.25" customHeight="1" x14ac:dyDescent="0.35"/>
    <row r="966" ht="17.25" customHeight="1" x14ac:dyDescent="0.35"/>
    <row r="967" ht="17.25" customHeight="1" x14ac:dyDescent="0.35"/>
    <row r="968" ht="17.25" customHeight="1" x14ac:dyDescent="0.35"/>
    <row r="969" ht="17.25" customHeight="1" x14ac:dyDescent="0.35"/>
    <row r="970" ht="17.25" customHeight="1" x14ac:dyDescent="0.35"/>
    <row r="971" ht="17.25" customHeight="1" x14ac:dyDescent="0.35"/>
    <row r="972" ht="17.25" customHeight="1" x14ac:dyDescent="0.35"/>
    <row r="973" ht="17.25" customHeight="1" x14ac:dyDescent="0.35"/>
    <row r="974" ht="17.25" customHeight="1" x14ac:dyDescent="0.35"/>
    <row r="975" ht="17.25" customHeight="1" x14ac:dyDescent="0.35"/>
    <row r="976" ht="17.25" customHeight="1" x14ac:dyDescent="0.35"/>
    <row r="977" ht="17.25" customHeight="1" x14ac:dyDescent="0.35"/>
    <row r="978" ht="17.25" customHeight="1" x14ac:dyDescent="0.35"/>
    <row r="979" ht="17.25" customHeight="1" x14ac:dyDescent="0.35"/>
    <row r="980" ht="17.25" customHeight="1" x14ac:dyDescent="0.35"/>
    <row r="981" ht="17.25" customHeight="1" x14ac:dyDescent="0.35"/>
    <row r="982" ht="17.25" customHeight="1" x14ac:dyDescent="0.35"/>
    <row r="983" ht="17.25" customHeight="1" x14ac:dyDescent="0.35"/>
    <row r="984" ht="17.25" customHeight="1" x14ac:dyDescent="0.35"/>
    <row r="985" ht="17.25" customHeight="1" x14ac:dyDescent="0.35"/>
    <row r="986" ht="17.25" customHeight="1" x14ac:dyDescent="0.35"/>
    <row r="987" ht="17.25" customHeight="1" x14ac:dyDescent="0.35"/>
    <row r="988" ht="17.25" customHeight="1" x14ac:dyDescent="0.35"/>
    <row r="989" ht="17.25" customHeight="1" x14ac:dyDescent="0.35"/>
    <row r="990" ht="17.25" customHeight="1" x14ac:dyDescent="0.35"/>
    <row r="991" ht="17.25" customHeight="1" x14ac:dyDescent="0.35"/>
    <row r="992" ht="17.25" customHeight="1" x14ac:dyDescent="0.35"/>
    <row r="993" ht="17.25" customHeight="1" x14ac:dyDescent="0.35"/>
    <row r="994" ht="17.25" customHeight="1" x14ac:dyDescent="0.35"/>
    <row r="995" ht="17.25" customHeight="1" x14ac:dyDescent="0.35"/>
    <row r="996" ht="17.25" customHeight="1" x14ac:dyDescent="0.35"/>
    <row r="997" ht="17.25" customHeight="1" x14ac:dyDescent="0.35"/>
    <row r="998" ht="17.25" customHeight="1" x14ac:dyDescent="0.35"/>
    <row r="999" ht="17.25" customHeight="1" x14ac:dyDescent="0.35"/>
    <row r="1000" ht="17.25" customHeight="1" x14ac:dyDescent="0.35"/>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Inicio</vt:lpstr>
      <vt:lpstr>1 Datos Entidad</vt:lpstr>
      <vt:lpstr>2 Equipo PIMS</vt:lpstr>
      <vt:lpstr>3 Estrategia de Comunicación</vt:lpstr>
      <vt:lpstr>4 Diagnóstico</vt:lpstr>
      <vt:lpstr>BD_Resumen</vt:lpstr>
      <vt:lpstr>5 Plan de Acción -Estrategias </vt:lpstr>
      <vt:lpstr>6 Evaluación y seguimiento</vt:lpstr>
      <vt:lpstr>DATOS</vt:lpstr>
      <vt:lpstr>Inicio!Área_de_impresión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Julieth Ramos</cp:lastModifiedBy>
  <dcterms:created xsi:type="dcterms:W3CDTF">2022-02-02T23:58:42Z</dcterms:created>
  <dcterms:modified xsi:type="dcterms:W3CDTF">2025-10-24T15:00:49Z</dcterms:modified>
</cp:coreProperties>
</file>